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drawings/drawing4.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5.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6.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drawings/drawing7.xml" ContentType="application/vnd.openxmlformats-officedocument.drawing+xml"/>
  <Override PartName="/xl/ctrlProps/ctrlProp35.xml" ContentType="application/vnd.ms-excel.controlproperties+xml"/>
  <Override PartName="/xl/ctrlProps/ctrlProp36.xml" ContentType="application/vnd.ms-excel.controlproperties+xml"/>
  <Override PartName="/xl/drawings/drawing8.xml" ContentType="application/vnd.openxmlformats-officedocument.drawing+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drawings/drawing9.xml" ContentType="application/vnd.openxmlformats-officedocument.drawing+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drawings/drawing10.xml" ContentType="application/vnd.openxmlformats-officedocument.drawing+xml"/>
  <Override PartName="/xl/ctrlProps/ctrlProp102.xml" ContentType="application/vnd.ms-excel.controlproperties+xml"/>
  <Override PartName="/xl/ctrlProps/ctrlProp103.xml" ContentType="application/vnd.ms-excel.controlproperties+xml"/>
  <Override PartName="/xl/drawings/drawing11.xml" ContentType="application/vnd.openxmlformats-officedocument.drawing+xml"/>
  <Override PartName="/xl/ctrlProps/ctrlProp104.xml" ContentType="application/vnd.ms-excel.controlproperties+xml"/>
  <Override PartName="/xl/ctrlProps/ctrlProp105.xml" ContentType="application/vnd.ms-excel.controlproperties+xml"/>
  <Override PartName="/xl/drawings/drawing12.xml" ContentType="application/vnd.openxmlformats-officedocument.drawing+xml"/>
  <Override PartName="/xl/ctrlProps/ctrlProp106.xml" ContentType="application/vnd.ms-excel.controlproperties+xml"/>
  <Override PartName="/xl/ctrlProps/ctrlProp107.xml" ContentType="application/vnd.ms-excel.controlproperties+xml"/>
  <Override PartName="/xl/drawings/drawing13.xml" ContentType="application/vnd.openxmlformats-officedocument.drawing+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drawings/drawing14.xml" ContentType="application/vnd.openxmlformats-officedocument.drawing+xml"/>
  <Override PartName="/xl/ctrlProps/ctrlProp123.xml" ContentType="application/vnd.ms-excel.controlproperties+xml"/>
  <Override PartName="/xl/ctrlProps/ctrlProp124.xml" ContentType="application/vnd.ms-excel.controlproperties+xml"/>
  <Override PartName="/xl/drawings/drawing15.xml" ContentType="application/vnd.openxmlformats-officedocument.drawing+xml"/>
  <Override PartName="/xl/ctrlProps/ctrlProp125.xml" ContentType="application/vnd.ms-excel.controlproperties+xml"/>
  <Override PartName="/xl/ctrlProps/ctrlProp126.xml" ContentType="application/vnd.ms-excel.controlproperties+xml"/>
  <Override PartName="/xl/drawings/drawing16.xml" ContentType="application/vnd.openxmlformats-officedocument.drawing+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drawings/drawing17.xml" ContentType="application/vnd.openxmlformats-officedocument.drawing+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drawings/drawing18.xml" ContentType="application/vnd.openxmlformats-officedocument.drawing+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drawings/drawing19.xml" ContentType="application/vnd.openxmlformats-officedocument.drawing+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drawings/drawing20.xml" ContentType="application/vnd.openxmlformats-officedocument.drawing+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drawings/drawing21.xml" ContentType="application/vnd.openxmlformats-officedocument.drawing+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drawings/drawing22.xml" ContentType="application/vnd.openxmlformats-officedocument.drawing+xml"/>
  <Override PartName="/xl/ctrlProps/ctrlProp174.xml" ContentType="application/vnd.ms-excel.controlproperties+xml"/>
  <Override PartName="/xl/ctrlProps/ctrlProp175.xml" ContentType="application/vnd.ms-excel.controlproperties+xml"/>
  <Override PartName="/xl/drawings/drawing23.xml" ContentType="application/vnd.openxmlformats-officedocument.drawing+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D:\Users\fricova\Documents\SUP II\Revize šablon dokumentů\OVMP\Opatřit metadaty_pro indexaci_předat OVMP\"/>
    </mc:Choice>
  </mc:AlternateContent>
  <xr:revisionPtr revIDLastSave="0" documentId="13_ncr:1_{AF01B6B7-F2D4-4D9B-A2D0-B73DCC5F410B}" xr6:coauthVersionLast="47" xr6:coauthVersionMax="47" xr10:uidLastSave="{00000000-0000-0000-0000-000000000000}"/>
  <bookViews>
    <workbookView showSheetTabs="0" xWindow="-120" yWindow="-120" windowWidth="29040" windowHeight="15840" tabRatio="906" firstSheet="1" activeTab="1" xr2:uid="{00000000-000D-0000-FFFF-FFFF00000000}"/>
  </bookViews>
  <sheets>
    <sheet name="ÚVOD" sheetId="45" r:id="rId1"/>
    <sheet name="START" sheetId="2" r:id="rId2"/>
    <sheet name="10mil. EUR" sheetId="33" r:id="rId3"/>
    <sheet name="1. Kontrola" sheetId="1" r:id="rId4"/>
    <sheet name="40100" sheetId="3" r:id="rId5"/>
    <sheet name="40100A" sheetId="36" r:id="rId6"/>
    <sheet name="List1" sheetId="49" r:id="rId7"/>
    <sheet name="Čestné prohlášení" sheetId="43" r:id="rId8"/>
    <sheet name="2. Kontrola (i)" sheetId="4" r:id="rId9"/>
    <sheet name="i - LC" sheetId="6" r:id="rId10"/>
    <sheet name="2.Kontrola (ii)" sheetId="7" r:id="rId11"/>
    <sheet name="ii - LC" sheetId="8" r:id="rId12"/>
    <sheet name="2.Kontrola (iii)" sheetId="9" r:id="rId13"/>
    <sheet name="iii - LC" sheetId="13" r:id="rId14"/>
    <sheet name="2.Kontrola (iv)" sheetId="21" r:id="rId15"/>
    <sheet name="iv - LC" sheetId="14" r:id="rId16"/>
    <sheet name="2.Kontrola (v)" sheetId="15" r:id="rId17"/>
    <sheet name="v - LC" sheetId="16" r:id="rId18"/>
    <sheet name="2.Kontrola (vi)" sheetId="17" r:id="rId19"/>
    <sheet name="vi - LC" sheetId="18" r:id="rId20"/>
    <sheet name="2.Kontrola (vii)" sheetId="19" r:id="rId21"/>
    <sheet name="vii - LC" sheetId="22" r:id="rId22"/>
    <sheet name="2.Kontrola (viii)" sheetId="24" r:id="rId23"/>
    <sheet name="viii - LC" sheetId="20" r:id="rId24"/>
    <sheet name="KONEC" sheetId="46" r:id="rId25"/>
    <sheet name="Vzor čestného prohlášení" sheetId="44" r:id="rId26"/>
    <sheet name="Referenční hodnoty" sheetId="41" r:id="rId27"/>
    <sheet name="příloha č. 1 zákona č. 100 2001" sheetId="28" r:id="rId28"/>
    <sheet name="§ 10a-i zákona č. 100 2001 Sb." sheetId="12" r:id="rId29"/>
    <sheet name="příloha č. 1 zákona č. 76 2002 " sheetId="32" r:id="rId30"/>
    <sheet name="Protokoly" sheetId="40" r:id="rId31"/>
    <sheet name="Nebezpečné látky" sheetId="39" r:id="rId32"/>
    <sheet name="Nebezpečné látky_1" sheetId="42" r:id="rId33"/>
    <sheet name="Výstražné symboly nebezpečnosti" sheetId="48" r:id="rId34"/>
    <sheet name="Aktuální kurz" sheetId="34" r:id="rId35"/>
  </sheets>
  <definedNames>
    <definedName name="ExternalData_1" localSheetId="2" hidden="1">'10mil. EUR'!$B$15:$D$25</definedName>
    <definedName name="_xlnm.Print_Area" localSheetId="2">'10mil. EUR'!$A$1:$AP$44</definedName>
    <definedName name="_xlnm.Print_Area" localSheetId="24">KONEC!$A$1:$AO$45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33" l="1"/>
  <c r="F4" i="33"/>
  <c r="F7" i="33"/>
  <c r="F6" i="33"/>
  <c r="R26" i="46"/>
  <c r="AT18" i="46" a="1"/>
  <c r="AT18" i="46" s="1"/>
  <c r="AS18" i="46" a="1"/>
  <c r="AS18" i="46" s="1"/>
  <c r="AU17" i="46" a="1"/>
  <c r="AU17" i="46" s="1"/>
  <c r="AT17" i="46" a="1"/>
  <c r="AT17" i="46" s="1"/>
  <c r="AS17" i="46" a="1"/>
  <c r="AS17" i="46" s="1"/>
  <c r="AU16" i="46" a="1"/>
  <c r="AU16" i="46" s="1"/>
  <c r="AT16" i="46" a="1"/>
  <c r="AT16" i="46" s="1"/>
  <c r="AS16" i="46" a="1"/>
  <c r="AS16" i="46" s="1"/>
  <c r="AU15" i="46" a="1"/>
  <c r="AU15" i="46" s="1"/>
  <c r="AT15" i="46" a="1"/>
  <c r="AT15" i="46" s="1"/>
  <c r="AS15" i="46" a="1"/>
  <c r="AS15" i="46" s="1"/>
  <c r="AU14" i="46" a="1"/>
  <c r="AU14" i="46" s="1"/>
  <c r="AT14" i="46" a="1"/>
  <c r="AT14" i="46" s="1"/>
  <c r="AS14" i="46" a="1"/>
  <c r="AS14" i="46" s="1"/>
  <c r="AU13" i="46" a="1"/>
  <c r="AU13" i="46" s="1"/>
  <c r="AT13" i="46" a="1"/>
  <c r="AT13" i="46" s="1"/>
  <c r="AS13" i="46" a="1"/>
  <c r="AS13" i="46" s="1"/>
  <c r="AU12" i="46" a="1"/>
  <c r="AU12" i="46" s="1"/>
  <c r="AT12" i="46" a="1"/>
  <c r="AT12" i="46" s="1"/>
  <c r="AS12" i="46" a="1"/>
  <c r="AS12" i="46" s="1"/>
  <c r="AT11" i="46" a="1"/>
  <c r="AT11" i="46" s="1"/>
  <c r="AS11" i="46" a="1"/>
  <c r="AS11" i="46" s="1"/>
  <c r="AT10" i="46" a="1"/>
  <c r="AT10" i="46" s="1"/>
  <c r="AS10" i="46" a="1"/>
  <c r="AS10" i="46" s="1"/>
  <c r="AT9" i="46" a="1"/>
  <c r="AT9" i="46" s="1"/>
  <c r="AS9" i="46" a="1"/>
  <c r="AS9" i="46" s="1"/>
  <c r="AT8" i="46" a="1"/>
  <c r="AT8" i="46" s="1"/>
  <c r="AS8" i="46" a="1"/>
  <c r="AS8" i="46" s="1"/>
  <c r="Q29" i="46" a="1"/>
  <c r="Q29" i="46" s="1"/>
  <c r="AU28" i="46" a="1"/>
  <c r="AU28" i="46" s="1"/>
  <c r="AS28" i="46" a="1"/>
  <c r="AS28" i="46" s="1"/>
  <c r="AU27" i="46" a="1"/>
  <c r="AU27" i="46" s="1"/>
  <c r="AT27" i="46" a="1"/>
  <c r="AT27" i="46" s="1"/>
  <c r="AS27" i="46" a="1"/>
  <c r="AS27" i="46" s="1"/>
  <c r="AU26" i="46" a="1"/>
  <c r="AU26" i="46" s="1"/>
  <c r="AT26" i="46" a="1"/>
  <c r="AT26" i="46" s="1"/>
  <c r="AS26" i="46" a="1"/>
  <c r="AS26" i="46" s="1"/>
  <c r="AU25" i="46" a="1"/>
  <c r="AU25" i="46" s="1"/>
  <c r="AT25" i="46" a="1"/>
  <c r="AT25" i="46" s="1"/>
  <c r="AS25" i="46" a="1"/>
  <c r="AS25" i="46" s="1"/>
  <c r="Q25" i="46" a="1"/>
  <c r="Q25" i="46" s="1"/>
  <c r="AU24" i="46" a="1"/>
  <c r="AU24" i="46" s="1"/>
  <c r="AT24" i="46" a="1"/>
  <c r="AT24" i="46" s="1"/>
  <c r="AS24" i="46" a="1"/>
  <c r="AS24" i="46" s="1"/>
  <c r="AU23" i="46" a="1"/>
  <c r="AU23" i="46" s="1"/>
  <c r="AT23" i="46" a="1"/>
  <c r="AT23" i="46" s="1"/>
  <c r="AS23" i="46" a="1"/>
  <c r="AS23" i="46" s="1"/>
  <c r="AU22" i="46" a="1"/>
  <c r="AU22" i="46" s="1"/>
  <c r="AT22" i="46" a="1"/>
  <c r="AT22" i="46" s="1"/>
  <c r="AS22" i="46" a="1"/>
  <c r="AS22" i="46" s="1"/>
  <c r="AU21" i="46" a="1"/>
  <c r="AU21" i="46" s="1"/>
  <c r="AT21" i="46" a="1"/>
  <c r="AT21" i="46" s="1"/>
  <c r="AS21" i="46" a="1"/>
  <c r="AS21" i="46" s="1"/>
  <c r="AT20" i="46" a="1"/>
  <c r="AT20" i="46" s="1"/>
  <c r="AS20" i="46" a="1"/>
  <c r="AS20" i="46" s="1"/>
  <c r="AU19" i="46" a="1"/>
  <c r="AU19" i="46" s="1"/>
  <c r="AT19" i="46" a="1"/>
  <c r="AT19" i="46" s="1"/>
  <c r="AS19" i="46" a="1"/>
  <c r="AS19" i="46" s="1"/>
  <c r="Q19" i="46" a="1"/>
  <c r="Q19" i="46" s="1"/>
  <c r="K19" i="46" a="1"/>
  <c r="K19" i="46" s="1"/>
  <c r="H30" i="46" a="1"/>
  <c r="H30" i="46" s="1"/>
  <c r="G30" i="46" a="1"/>
  <c r="G30" i="46" s="1"/>
  <c r="E19" i="20" a="1"/>
  <c r="E19" i="20" s="1"/>
  <c r="F22" i="20" a="1"/>
  <c r="F22" i="20" s="1"/>
  <c r="B22" i="20" a="1"/>
  <c r="B22" i="20" s="1"/>
  <c r="F21" i="20"/>
  <c r="B23" i="20" a="1"/>
  <c r="B23" i="20" s="1"/>
  <c r="B21" i="20"/>
  <c r="H7" i="24"/>
  <c r="F11" i="24"/>
  <c r="F10" i="24"/>
  <c r="B11" i="24"/>
  <c r="B10" i="24"/>
  <c r="B9" i="24"/>
  <c r="F11" i="22"/>
  <c r="F10" i="22"/>
  <c r="B12" i="22" a="1"/>
  <c r="B12" i="22" s="1"/>
  <c r="B11" i="22"/>
  <c r="B10" i="22"/>
  <c r="I7" i="19"/>
  <c r="I6" i="19"/>
  <c r="F11" i="19"/>
  <c r="AU20" i="46" s="1" a="1"/>
  <c r="AU20" i="46" s="1"/>
  <c r="F10" i="19"/>
  <c r="F9" i="19"/>
  <c r="B10" i="19"/>
  <c r="B9" i="19"/>
  <c r="F11" i="18"/>
  <c r="F10" i="18"/>
  <c r="B12" i="18"/>
  <c r="B11" i="18"/>
  <c r="B10" i="18"/>
  <c r="I7" i="17" a="1"/>
  <c r="I7" i="17" s="1"/>
  <c r="I6" i="17" a="1"/>
  <c r="I6" i="17" s="1"/>
  <c r="F11" i="17"/>
  <c r="AU18" i="46" s="1" a="1"/>
  <c r="AU18" i="46" s="1"/>
  <c r="F10" i="17"/>
  <c r="F9" i="17"/>
  <c r="B10" i="17"/>
  <c r="B9" i="17"/>
  <c r="F13" i="16"/>
  <c r="B13" i="16"/>
  <c r="F12" i="16" a="1"/>
  <c r="F12" i="16" s="1"/>
  <c r="B14" i="16" a="1"/>
  <c r="B14" i="16" s="1"/>
  <c r="B12" i="16" a="1"/>
  <c r="B12" i="16" s="1"/>
  <c r="H7" i="15"/>
  <c r="H6" i="15"/>
  <c r="F10" i="15"/>
  <c r="F9" i="15"/>
  <c r="B10" i="15"/>
  <c r="B9" i="15"/>
  <c r="F9" i="14"/>
  <c r="F8" i="14"/>
  <c r="B9" i="14"/>
  <c r="B8" i="14"/>
  <c r="H6" i="21"/>
  <c r="F9" i="21"/>
  <c r="F8" i="21"/>
  <c r="B9" i="21"/>
  <c r="B8" i="21"/>
  <c r="F12" i="13"/>
  <c r="F13" i="13"/>
  <c r="B13" i="13" l="1"/>
  <c r="B12" i="13"/>
  <c r="B14" i="13" a="1"/>
  <c r="B14" i="13" s="1"/>
  <c r="B9" i="9"/>
  <c r="B8" i="9"/>
  <c r="F9" i="9"/>
  <c r="F8" i="9"/>
  <c r="H6" i="9"/>
  <c r="F10" i="8"/>
  <c r="F9" i="8"/>
  <c r="B10" i="8"/>
  <c r="B9" i="8"/>
  <c r="F9" i="7"/>
  <c r="F8" i="7"/>
  <c r="B9" i="7"/>
  <c r="B8" i="7"/>
  <c r="H6" i="7"/>
  <c r="I29" i="6" a="1"/>
  <c r="I29" i="6" s="1"/>
  <c r="I28" i="6" a="1"/>
  <c r="I28" i="6" s="1"/>
  <c r="I27" i="6" a="1"/>
  <c r="I27" i="6" s="1"/>
  <c r="I26" i="6" a="1"/>
  <c r="I26" i="6" s="1"/>
  <c r="I25" i="6" a="1"/>
  <c r="I25" i="6" s="1"/>
  <c r="O38" i="6" a="1"/>
  <c r="O38" i="6" s="1"/>
  <c r="O37" i="6" a="1"/>
  <c r="O37" i="6" s="1"/>
  <c r="O36" i="6" a="1"/>
  <c r="O36" i="6" s="1"/>
  <c r="I36" i="6" a="1"/>
  <c r="I36" i="6" s="1"/>
  <c r="O35" i="6" a="1"/>
  <c r="O35" i="6" s="1"/>
  <c r="I35" i="6" a="1"/>
  <c r="I35" i="6" s="1"/>
  <c r="O34" i="6" a="1"/>
  <c r="O34" i="6" s="1"/>
  <c r="I34" i="6" a="1"/>
  <c r="I34" i="6" s="1"/>
  <c r="O33" i="6" a="1"/>
  <c r="O33" i="6" s="1"/>
  <c r="I33" i="6" a="1"/>
  <c r="I33" i="6" s="1"/>
  <c r="O32" i="6" a="1"/>
  <c r="O32" i="6" s="1"/>
  <c r="I32" i="6" a="1"/>
  <c r="I32" i="6" s="1"/>
  <c r="O31" i="6" a="1"/>
  <c r="O31" i="6" s="1"/>
  <c r="I31" i="6" a="1"/>
  <c r="I31" i="6" s="1"/>
  <c r="O30" i="6" a="1"/>
  <c r="O30" i="6" s="1"/>
  <c r="I30" i="6" a="1"/>
  <c r="I30" i="6" s="1"/>
  <c r="O29" i="6" a="1"/>
  <c r="O29" i="6" s="1"/>
  <c r="F25" i="6"/>
  <c r="B25" i="6"/>
  <c r="I24" i="6" a="1"/>
  <c r="I24" i="6" s="1"/>
  <c r="I23" i="6" a="1"/>
  <c r="I23" i="6" s="1"/>
  <c r="I22" i="6" a="1"/>
  <c r="I22" i="6" s="1"/>
  <c r="I21" i="6" a="1"/>
  <c r="I21" i="6" s="1"/>
  <c r="O20" i="6" a="1"/>
  <c r="O20" i="6" s="1"/>
  <c r="I20" i="6" a="1"/>
  <c r="I20" i="6" s="1"/>
  <c r="O19" i="6" a="1"/>
  <c r="O19" i="6" s="1"/>
  <c r="I19" i="6" a="1"/>
  <c r="I19" i="6" s="1"/>
  <c r="I18" i="6" a="1"/>
  <c r="I18" i="6" s="1"/>
  <c r="I17" i="6" a="1"/>
  <c r="I17" i="6" s="1"/>
  <c r="I16" i="6" a="1"/>
  <c r="I16" i="6" s="1"/>
  <c r="I15" i="6" a="1"/>
  <c r="I15" i="6" s="1"/>
  <c r="I14" i="6" a="1"/>
  <c r="I14" i="6" s="1"/>
  <c r="I13" i="6" a="1"/>
  <c r="I13" i="6" s="1"/>
  <c r="I12" i="6" a="1"/>
  <c r="I12" i="6" s="1"/>
  <c r="I11" i="6" a="1"/>
  <c r="I11" i="6" s="1"/>
  <c r="O10" i="6" a="1"/>
  <c r="O10" i="6" s="1"/>
  <c r="I10" i="6" a="1"/>
  <c r="I10" i="6" s="1"/>
  <c r="O9" i="6" a="1"/>
  <c r="O9" i="6" s="1"/>
  <c r="I9" i="6" a="1"/>
  <c r="I9" i="6" s="1"/>
  <c r="I8" i="6"/>
  <c r="I7" i="6"/>
  <c r="I6" i="6"/>
  <c r="I5" i="6"/>
  <c r="I4" i="6"/>
  <c r="H12" i="4"/>
  <c r="H11" i="4"/>
  <c r="H9" i="4"/>
  <c r="H8" i="4"/>
  <c r="H7" i="4"/>
  <c r="H6" i="4"/>
  <c r="F15" i="4"/>
  <c r="F14" i="4"/>
  <c r="B15" i="4"/>
  <c r="B14" i="4"/>
  <c r="F13" i="4"/>
  <c r="E13" i="4"/>
  <c r="D5" i="43"/>
  <c r="C5" i="43"/>
  <c r="D7" i="43"/>
  <c r="D6" i="43"/>
  <c r="B7" i="43"/>
  <c r="B6" i="43"/>
  <c r="B25" i="36"/>
  <c r="B24" i="36"/>
  <c r="F23" i="36"/>
  <c r="F24" i="36"/>
  <c r="B23" i="36"/>
  <c r="F13" i="3"/>
  <c r="F12" i="3"/>
  <c r="B13" i="3"/>
  <c r="B12" i="3"/>
  <c r="Q10" i="46"/>
  <c r="P10" i="46"/>
  <c r="R10" i="46"/>
  <c r="AS3" i="46" l="1" a="1"/>
  <c r="AS3" i="46" s="1"/>
  <c r="AT5" i="46" a="1"/>
  <c r="AT5" i="46" s="1"/>
  <c r="AS5" i="46" a="1"/>
  <c r="AS5" i="46" s="1"/>
  <c r="AT7" i="46" a="1"/>
  <c r="AT7" i="46" s="1"/>
  <c r="AS7" i="46" a="1"/>
  <c r="AS7" i="46" s="1"/>
  <c r="AT4" i="46" a="1"/>
  <c r="AT4" i="46" s="1"/>
  <c r="AS4" i="46" a="1"/>
  <c r="AS4" i="46" s="1"/>
  <c r="AT6" i="46" a="1"/>
  <c r="AT6" i="46" s="1"/>
  <c r="AS6" i="46" a="1"/>
  <c r="AS6" i="46" s="1"/>
  <c r="AT3" i="46" a="1"/>
  <c r="AT3" i="46" s="1"/>
  <c r="AU5" i="46" a="1"/>
  <c r="AU5" i="46" s="1"/>
  <c r="AU10" i="46" a="1"/>
  <c r="AU10" i="46" s="1"/>
  <c r="AU7" i="46" a="1"/>
  <c r="AU7" i="46" s="1"/>
  <c r="AU4" i="46" a="1"/>
  <c r="AU4" i="46" s="1"/>
  <c r="AU9" i="46" a="1"/>
  <c r="AU9" i="46" s="1"/>
  <c r="AU6" i="46" a="1"/>
  <c r="AU6" i="46" s="1"/>
  <c r="AU11" i="46" a="1"/>
  <c r="AU11" i="46" s="1"/>
  <c r="AU3" i="46" a="1"/>
  <c r="AU3" i="46" s="1"/>
  <c r="AU8" i="46" a="1"/>
  <c r="AU8" i="46" s="1"/>
  <c r="B26" i="6"/>
  <c r="F34" i="6"/>
  <c r="J13" i="4"/>
  <c r="K10" i="46" l="1"/>
  <c r="B10" i="1"/>
  <c r="F11" i="1"/>
  <c r="F10" i="1"/>
  <c r="B11" i="1"/>
  <c r="N6" i="46" l="1"/>
  <c r="T41" i="46"/>
  <c r="T40" i="46"/>
  <c r="R38" i="46"/>
  <c r="P38" i="46"/>
  <c r="R36" i="46"/>
  <c r="P36" i="46"/>
  <c r="R34" i="46"/>
  <c r="P34" i="46"/>
  <c r="R32" i="46"/>
  <c r="P32" i="46"/>
  <c r="R30" i="46"/>
  <c r="P30" i="46"/>
  <c r="I30" i="46"/>
  <c r="AT28" i="46"/>
  <c r="R28" i="46"/>
  <c r="P28" i="46"/>
  <c r="P26" i="46"/>
  <c r="P24" i="46"/>
  <c r="P22" i="46"/>
  <c r="R6" i="46"/>
  <c r="P6" i="46"/>
  <c r="Q37" i="46"/>
  <c r="R37" i="46" s="1"/>
  <c r="Q35" i="46"/>
  <c r="Q33" i="46"/>
  <c r="P33" i="46" s="1"/>
  <c r="Q31" i="46"/>
  <c r="R31" i="46" s="1"/>
  <c r="Q27" i="46"/>
  <c r="P27" i="46" s="1"/>
  <c r="H4" i="43"/>
  <c r="Q15" i="46"/>
  <c r="P15" i="46" s="1"/>
  <c r="C22" i="36" a="1"/>
  <c r="C22" i="36" s="1"/>
  <c r="C11" i="3" a="1"/>
  <c r="C11" i="3" s="1"/>
  <c r="G9" i="1"/>
  <c r="F9" i="1" a="1"/>
  <c r="F9" i="1" s="1"/>
  <c r="E9" i="1" a="1"/>
  <c r="E9" i="1" s="1"/>
  <c r="H8" i="1"/>
  <c r="H7" i="1"/>
  <c r="H5" i="1"/>
  <c r="H4" i="1"/>
  <c r="Q23" i="46" l="1"/>
  <c r="R23" i="46" s="1"/>
  <c r="F24" i="6"/>
  <c r="B24" i="6"/>
  <c r="K15" i="46"/>
  <c r="R35" i="46"/>
  <c r="P35" i="46"/>
  <c r="R25" i="46"/>
  <c r="P25" i="46"/>
  <c r="I8" i="19"/>
  <c r="H8" i="15"/>
  <c r="P29" i="46"/>
  <c r="R29" i="46"/>
  <c r="R19" i="46"/>
  <c r="P19" i="46"/>
  <c r="R15" i="46"/>
  <c r="R27" i="46"/>
  <c r="R33" i="46"/>
  <c r="P37" i="46"/>
  <c r="P31" i="46"/>
  <c r="I8" i="17"/>
  <c r="B34" i="6"/>
  <c r="P23" i="46" l="1"/>
  <c r="E16" i="46"/>
  <c r="E7" i="46"/>
  <c r="E6" i="46"/>
  <c r="E9" i="33" l="1"/>
  <c r="F9" i="33" l="1"/>
  <c r="O6" i="46" s="1"/>
  <c r="Q6" i="46" s="1"/>
  <c r="G10" i="33" l="1"/>
  <c r="G9" i="33"/>
  <c r="Q21" i="46"/>
  <c r="G26" i="46" s="1"/>
  <c r="F12" i="33"/>
  <c r="B11" i="33"/>
  <c r="B12" i="33"/>
  <c r="F11" i="33"/>
  <c r="R21" i="46" l="1"/>
  <c r="P21" i="46"/>
  <c r="H26" i="46" l="1"/>
  <c r="A28" i="46"/>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1000000}" keepAlive="1" interval="2" name="Query - Czech Koruna Exchange Rates Table Converter (2)" description="Connection to the 'Czech Koruna Exchange Rates Table Converter (2)' query in the workbook." type="5" refreshedVersion="8" background="1" saveData="1">
    <dbPr connection="Provider=Microsoft.Mashup.OleDb.1;Data Source=$Workbook$;Location=Czech Koruna Exchange Rates Table Converter (2);Extended Properties=&quot;&quot;" command="SELECT * FROM [Czech Koruna Exchange Rates Table Converter (2)]"/>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<sst xmlns="http://schemas.openxmlformats.org/spreadsheetml/2006/main" count="1598" uniqueCount="949">
  <si>
    <t>Tento nástroj slouží k ověření environmentálních kritérií podmiňujících čerpání prostředků v rámci kapitoly 4.2.2 Národního plánu obnovy s názvem Nové kvazikapitálové nástroje na podporu podnikání a rozvoj ČMZRB, přičemž kritéria, která jsou posuzována, vymezuje příloha prováděcího rozhodnutí Rady o schválení posouzení plánu pro oživení a odolnost Česka (11047/21 ADD). S ohledem na využití výjimky pro přímé operace dle kapitoly 1.3 Technických pokynů k prověřování udržitelnosti pro účely Fondu InvestEU (2021/C 280/01), je rovněž prováděna kontrola, zda celkové investiční náklady nepřesáhnou 10 milionů EUR (bez DPH).</t>
  </si>
  <si>
    <t xml:space="preserve">ZÁKLADNÍ POPIS </t>
  </si>
  <si>
    <t xml:space="preserve">UŽIVATELSKÝ MANUÁL </t>
  </si>
  <si>
    <t>VYSVĚTLIVKY</t>
  </si>
  <si>
    <t>2. Při každé otázce je potřeba zaškrtnou jenom JEDNU odpověď, jakmile zaškrtnete dvě odpovědi, systém ohlásí chybu a vyzve Vás k nápravě.</t>
  </si>
  <si>
    <t>3. Postupujte krok po kroku, nikdy nepřeklikávejte na další kritérium, aniž by Vás o to systém sám nepožádal.</t>
  </si>
  <si>
    <t>4. Po zodpovězení všech otázek v rámci každého listu Vám systém vyhodnotí dané odpovědi a vyzve k dalšímu kroku.</t>
  </si>
  <si>
    <t>Tlačítkem</t>
  </si>
  <si>
    <t>se dostanete k předešlé kontrole</t>
  </si>
  <si>
    <t>ZAHÁJENÍ VALIDACE</t>
  </si>
  <si>
    <t xml:space="preserve"> </t>
  </si>
  <si>
    <t>Údaje o žadateli a projektu</t>
  </si>
  <si>
    <r>
      <t xml:space="preserve">Nyní můžete zahájit validaci, kliknutím na </t>
    </r>
    <r>
      <rPr>
        <b/>
        <i/>
        <u/>
        <sz val="14"/>
        <color rgb="FF000066"/>
        <rFont val="Calibri"/>
        <family val="2"/>
        <charset val="238"/>
        <scheme val="minor"/>
      </rPr>
      <t>kontrolu A</t>
    </r>
    <r>
      <rPr>
        <b/>
        <i/>
        <sz val="14"/>
        <color rgb="FF000066"/>
        <rFont val="Calibri"/>
        <family val="2"/>
        <charset val="238"/>
        <scheme val="minor"/>
      </rPr>
      <t>:</t>
    </r>
  </si>
  <si>
    <t>Název firmy:</t>
  </si>
  <si>
    <t>IČO:</t>
  </si>
  <si>
    <t>…</t>
  </si>
  <si>
    <t>Název projektu:</t>
  </si>
  <si>
    <t xml:space="preserve">Bližší informace o projektu: </t>
  </si>
  <si>
    <t>Projekt</t>
  </si>
  <si>
    <t>A</t>
  </si>
  <si>
    <t xml:space="preserve">Kontrola celkové investice do výše 10 mil. EUR </t>
  </si>
  <si>
    <t>Otázka č.</t>
  </si>
  <si>
    <t>Kritérium</t>
  </si>
  <si>
    <t>EUR</t>
  </si>
  <si>
    <t>Vysvětlivky</t>
  </si>
  <si>
    <t>Vlastní investice žadatele</t>
  </si>
  <si>
    <t xml:space="preserve">Úvěr od komerční banky </t>
  </si>
  <si>
    <t>Ostatní financování projektu</t>
  </si>
  <si>
    <t>SOUČET</t>
  </si>
  <si>
    <t>Výsledek:</t>
  </si>
  <si>
    <t>Czech Koruna</t>
  </si>
  <si>
    <t>1.00 CZK</t>
  </si>
  <si>
    <t>inv. 1.00 CZK</t>
  </si>
  <si>
    <t>US Dollar</t>
  </si>
  <si>
    <t>Euro</t>
  </si>
  <si>
    <t>British Pound</t>
  </si>
  <si>
    <t>Indian Rupee</t>
  </si>
  <si>
    <t>Australian Dollar</t>
  </si>
  <si>
    <t>Canadian Dollar</t>
  </si>
  <si>
    <t>Singapore Dollar</t>
  </si>
  <si>
    <t>Swiss Franc</t>
  </si>
  <si>
    <t>Malaysian Ringgit</t>
  </si>
  <si>
    <t>Japanese Yen</t>
  </si>
  <si>
    <t>B</t>
  </si>
  <si>
    <t>Kontrola dle seznamu vyloučených odvětví:</t>
  </si>
  <si>
    <t>ANO</t>
  </si>
  <si>
    <t>NE</t>
  </si>
  <si>
    <t>Souvisí činnosti a aktiva žadatele (v rámci plánovaného projektu) s fosilními palivami, včetně následného použití(1)?</t>
  </si>
  <si>
    <t>CHYBA!</t>
  </si>
  <si>
    <t>Spadají činnosti a aktiva žadatele (v rámci plánovaného projektu) do systému EU pro obchodování s emisemi (ETS) dosahující předpokládaných emisí skleníkových plynů, příčemž nejsou nižší než příslušné referenční hodnoty(2)?</t>
  </si>
  <si>
    <t>Pro seznam referenčních hodnot dle nařízení Komise (EU) 2021/447 klikněte zde</t>
  </si>
  <si>
    <t>Souvisí činnosti a aktiva žadatele (v rámci plánovaného projektu) se skládkami odpadů, spalovnami(3) a mechanicko-biologickými čistírnami(4)?</t>
  </si>
  <si>
    <t>Jsou součástí projektu žadatele činnosti a aktiva, kde dlouhodobé ukládání odpadů může poškodit životní prostředí?</t>
  </si>
  <si>
    <t>CHYBNÝ VÝSLEDEK VALIDACE, u některé z otázek máte označené ANO i NE</t>
  </si>
  <si>
    <t>C</t>
  </si>
  <si>
    <t>Hodnocení projektu z pohledu příslušnosti pod aktivity dle Přílohy VI Nařízení o RRF</t>
  </si>
  <si>
    <t>Koeficienty</t>
  </si>
  <si>
    <t>Obnovitelná energie: solární</t>
  </si>
  <si>
    <t>JINÉ</t>
  </si>
  <si>
    <t>*Stačí zaškrtnout pouze jednu z vybraných činností, ostatní políčka nezaškrtávejte</t>
  </si>
  <si>
    <t>Hodnocení projektu z pohledu příslušnosti pod aktivity dle Přílohy VI Nařízení o RRF - JINÉ</t>
  </si>
  <si>
    <t xml:space="preserve"> Výzkumné a inovační procesy, přenos technologií a spolupráce mezi 
podniky se zaměřením na nízkouhlíkové hospodářství, odolnost vůči 
změně klimatu a přizpůsobování se změně klimatu </t>
  </si>
  <si>
    <t xml:space="preserve">Výzkumné a inovační procesy, přenos technologií a spolupráce mezi 
podniky se zaměřením na oběhové hospodářství </t>
  </si>
  <si>
    <t>Digitalizace malých a středních podniků nebo velkých podniků (1) (včetne elektronického obchodu, elektronického podnikání a síťových  podnikových procesů, center pro digitální inovace, živých laboratoří,  internetových podnikatelů a startupů v oblasti IKT, B2B) v souladu  s kritérii pro snížení emisí skleníkových plynů nebo s kritérii energetické účinnosti (2)</t>
  </si>
  <si>
    <t xml:space="preserve">Energetická účinnost a demonstrační projekty v malých a středních 
podnicích a podpůrná opatření </t>
  </si>
  <si>
    <t xml:space="preserve">Inteligentní energetické systémy (včetně inteligentních sítí a systémů 
ICT) a související skladování </t>
  </si>
  <si>
    <t xml:space="preserve">Vysoce účinná kombinovaná výroba tepla a elektřiny, dálkové vytápění 
a chlazení </t>
  </si>
  <si>
    <t xml:space="preserve">Nakládání s odpady v domácnostech: opatření týkající se předcházení 
vzniku odpadů, jejich minimalizace, třídění, opětovného využití 
a recyklace </t>
  </si>
  <si>
    <t xml:space="preserve"> Podpora výrobních procesů šetrných k životnímu prostředí a účinné 
využívání zdrojů v malých a středních podnicích </t>
  </si>
  <si>
    <t xml:space="preserve">Kvalita ovzduší a opatření ke snižování hluku </t>
  </si>
  <si>
    <t>Cyklistická infrastruktura</t>
  </si>
  <si>
    <t xml:space="preserve">Žádná z uvedených činností </t>
  </si>
  <si>
    <t>D</t>
  </si>
  <si>
    <t>Čestné prohlášení o souladu žadatele s environmentální legislativou</t>
  </si>
  <si>
    <t>Bylo doloženo čestné prohlášení žadatele o souladu s právními předpisy ČR a Evropské Unie pro oblast životního prostředí?</t>
  </si>
  <si>
    <t>Pro vzor čestného prohlášení klikněte zde</t>
  </si>
  <si>
    <t>E</t>
  </si>
  <si>
    <t>Soulad s environmentální legislativou EU - Základní otázky</t>
  </si>
  <si>
    <t>I</t>
  </si>
  <si>
    <t xml:space="preserve">Je projektem stavba, změna stavby nebo změna užívání stavby? </t>
  </si>
  <si>
    <t>Netýka se vodního díla, součástí kontroly v rámci další otázky.</t>
  </si>
  <si>
    <t>Je projektem stavba vodního díla, změna vodního díla či změna jeho užívání?</t>
  </si>
  <si>
    <t>Je doložen souhlas vodoprávního úřadu ke stavbám, činnostem nebo zařízením, které mohou ovlivnit vodní poměry, tj. výskyt a působení vody na daném území v souhrnu přírodních a umělých podmínek a vztahů?</t>
  </si>
  <si>
    <t xml:space="preserve">Je doloženo povolení k nakládání s povrchovými nebo podzemními vodami? </t>
  </si>
  <si>
    <t xml:space="preserve">V případě, že dochází k vypouštění odpadních vod s obsahem zvlášť nebezpečné závadné látky nebo prioritní nebezpečné látky do kanalizace, je doloženo povolení k vypouštění těchto odpadních vod? </t>
  </si>
  <si>
    <t>Pro seznam nebezpečných látek klikněte zde</t>
  </si>
  <si>
    <t xml:space="preserve">V případě, že dochází k vypouštění odpadních vod s obsahem zvlášť nebezpečné závadné látky nebo prioritní nebezpečné látky do kanalizace, tak je potřeba povolení od vodoprávního úřadu.  </t>
  </si>
  <si>
    <t xml:space="preserve">Je odebírána podzemní voda anebo vypouštěna odpadní voda do povrchové vody či podzemní vody? </t>
  </si>
  <si>
    <t>Soulad s environmentální legislativou EU - Podrobné otázky</t>
  </si>
  <si>
    <t>NR</t>
  </si>
  <si>
    <t>Je zabezpečeno zásobování vodou? </t>
  </si>
  <si>
    <t>V případe doložení stavebního povolení žadatelem, zaškrtněte "ANO"</t>
  </si>
  <si>
    <t>Je zabezpečeno odvádění odpadních vod kanalizací? </t>
  </si>
  <si>
    <t>Pokud není kanalizace pro stavbu k dispozici, je s odpadními vodami nakládáno jiným způsobem, tj. přímým čištěním s následným vypouštěním do vod povrchových nebo podzemních, případně akumulací v nepropustné jímce (žumpě)? </t>
  </si>
  <si>
    <t>Je zabezpečeno omezení odtoku povrchových vod vzniklých dopadem atmosférických srážek na tuto stavbu? </t>
  </si>
  <si>
    <t xml:space="preserve">Nachází se stavba v záplavovém území? </t>
  </si>
  <si>
    <t xml:space="preserve">Je doloženo povolení k vysazování stromů nebo keřů v záplavových územích? </t>
  </si>
  <si>
    <t xml:space="preserve">Je zpracován povodňový plán? </t>
  </si>
  <si>
    <t>Je doloženo stavební povolení od vodoprávního úřadu?</t>
  </si>
  <si>
    <t xml:space="preserve">Je doloženo povolení k provozování čističky odpadních vod? </t>
  </si>
  <si>
    <t xml:space="preserve">Je vodním dílem čistička odpadních vod do kapacity 50 ekvivalentních obyvatel? </t>
  </si>
  <si>
    <t>Byla čistička odpadních vod ohlášena vodoprávnímu úřadu? </t>
  </si>
  <si>
    <t>Bylo předloženo příslušné povolení od vodoprávního úřadu k nakládání s povrchovými nebo podzemními vodami?</t>
  </si>
  <si>
    <t>Byl zaplacen poplatek vodoprávnímu úřadu za nakládání s povrchovými nebo podzemními vodami?</t>
  </si>
  <si>
    <t>II</t>
  </si>
  <si>
    <t>Směrnice 2001/42/EC - směrnice o strategickém posuzování vlivů na životní prostředí (SEA)</t>
  </si>
  <si>
    <t>Pro § 10a-i zákona č. 100/2001 Sb., o posuzování vlivů na životní prostředí klikněte zde</t>
  </si>
  <si>
    <t xml:space="preserve">Výstavba nových budov </t>
  </si>
  <si>
    <t>Bylo vydáno kladné stanovisko příslušného úřadu v rámci posuzování vlivu koncepce na životní prostředí?</t>
  </si>
  <si>
    <t>Doložení pomocí stanoviska od příslušného úřadu, viz Příloha I zákona č. 100/2001 Sb.</t>
  </si>
  <si>
    <t>III</t>
  </si>
  <si>
    <t>Směrnice 2011/92/EU - směrnice o posuzování vlivů některých veřejných a soukromých záměrů na životní prostředí (EIA)</t>
  </si>
  <si>
    <t>Je záměrem projektu některá z činností uvedená v příloze I zákona č. 100/2001 Sb., o posuzování vlivů na životní prostředí, tj. spadá např. do oblasti energetiky, metalurgie, chemie, dopravy, nakládání s odpadem, živočišné výroby, zpracovatelského průmyslu, výstavby anebo úprav krajiny, případně splňuje dle tam stanovených podmínek podmínky k tomu, aby byla předmětem posuzování nebo zjišťovacího řízení?</t>
  </si>
  <si>
    <t>Pro přílohu č. 1 zákona č. 100/2001 Sb., o posuzování vlivů na životní prostředí klikněte zde.</t>
  </si>
  <si>
    <t>Pro limitní hodnoty Kategorie I a Kategorie II klikněte zde.</t>
  </si>
  <si>
    <t>Pokud je limitní hodnota stanovena</t>
  </si>
  <si>
    <r>
      <t xml:space="preserve">Je rozsahem naplněna limitní hodnota u příslušného záměru </t>
    </r>
    <r>
      <rPr>
        <b/>
        <sz val="11"/>
        <color theme="1"/>
        <rFont val="Calibri"/>
        <family val="2"/>
        <charset val="238"/>
        <scheme val="minor"/>
      </rPr>
      <t>Kategorie II</t>
    </r>
    <r>
      <rPr>
        <sz val="11"/>
        <color theme="1"/>
        <rFont val="Calibri"/>
        <family val="2"/>
        <charset val="238"/>
        <scheme val="minor"/>
      </rPr>
      <t xml:space="preserve"> v Příloze I zákona č. 100/2001 Sb.?</t>
    </r>
  </si>
  <si>
    <t>Pokud je limitní hodnota stanovena.
I v případě záměrů, které sice nesplňují limitní hodnotu dle Přílohy I, ale mohly by mít významný negativní vliv na ŽP, zejména v případě:
a) má být významně zvýšena jeho kapacita nebo rozsah
b) významně se změní jeho technologie, řízení provozu nebo způsob užívání
Záměry v Kategorii II podléhají posouzení vlivů záměru na ŽP, pokud se tak stanoví ve zjišťovacím řízení.</t>
  </si>
  <si>
    <r>
      <t xml:space="preserve">Bylo provedeno zjišťovací řízení v případě záměru </t>
    </r>
    <r>
      <rPr>
        <b/>
        <sz val="11"/>
        <color theme="1"/>
        <rFont val="Calibri"/>
        <family val="2"/>
        <charset val="238"/>
        <scheme val="minor"/>
      </rPr>
      <t>Kategorie II</t>
    </r>
    <r>
      <rPr>
        <sz val="11"/>
        <color theme="1"/>
        <rFont val="Calibri"/>
        <family val="2"/>
        <charset val="238"/>
        <scheme val="minor"/>
      </rPr>
      <t>?</t>
    </r>
  </si>
  <si>
    <t>Byl projekt posuzován ohledně vlivu na životní prostředí?</t>
  </si>
  <si>
    <t>Bylo vydáno kladné stanovisko příslušného úřadu v rámci posuzování vlivu záměru na životní prostředí?</t>
  </si>
  <si>
    <t>Doložení pomocí závazného stanoviska příslušného úřadu, jenž je stanoven Přílohou I daného zákona.</t>
  </si>
  <si>
    <t>IV</t>
  </si>
  <si>
    <t>1.</t>
  </si>
  <si>
    <t>Spadá projekt do kategorie činností stanovených Přílohou I v zákoně č. 76/2002 Sb., o integrované prevenci, tj. energetika, výroba a zpracování kovů, zpracování nerostů, chemický průmysl, nakládání s odpady, zpracování dřeva, kůží a textilií, živočišná výroba, výroba uhlíku, zachytávání CO₂, čištění odpadních vod, případně je činnost vykonávána v rozsahu vymezeném parametry obsaženými v této příloze?</t>
  </si>
  <si>
    <t>Pro přílohu č. 1 zákona č. 76/2002 Sb., o integrované prevenci klikněte zde</t>
  </si>
  <si>
    <t>Příslušným úřadem se rozumí úřad, který je místně příslušný k vydání integrovaného povolení.
Kontrola integrovaného povolení:
a) v elektronické podobě, nebo
b) v listinné a elektronické podobě.</t>
  </si>
  <si>
    <t>V</t>
  </si>
  <si>
    <t>Je projektem stavba zařízení určeného pro nakládání s odpady?</t>
  </si>
  <si>
    <t>Je v rámci stavby projektu nakládáno s nebezpečným odpadem nad obvyklou mez, tj. nad rámec zvyklostí běžného života?</t>
  </si>
  <si>
    <t>Bylo vydáno povolení provozu zařízení určeného pro nakládání s odpady?</t>
  </si>
  <si>
    <t>Je součástí povolení provozu zařízení určeného pro nakládání s odpady také závazné stanovisko krajské hygienické stanice s ohledem na dopady na zdraví lidí a zhodnocení zdravotních rizik?</t>
  </si>
  <si>
    <t>Je místo nakládání s nebezpečným odpadem označeno identifikačním listem nebezpečného odpadu?</t>
  </si>
  <si>
    <t>Jsou nebezpečné odpady označené v souladu s vyhláškou?</t>
  </si>
  <si>
    <t>VI</t>
  </si>
  <si>
    <t xml:space="preserve">Směrnice 92/43/EHS - směrnice o ochraně přírodních stanovišť, volně žijících živočichů a planě rostoucích rostlin		</t>
  </si>
  <si>
    <t>Je předmětem projektu stavba?</t>
  </si>
  <si>
    <t>Je uděleno povolení, souhlas, kladné stanovisko či výjimka ze zákazu podle zákona č. 114/1992 Sb. pro ptačí oblast orgánem ochrany přírody?</t>
  </si>
  <si>
    <r>
      <rPr>
        <b/>
        <sz val="11"/>
        <color theme="1"/>
        <rFont val="Calibri"/>
        <family val="2"/>
        <charset val="238"/>
        <scheme val="minor"/>
      </rPr>
      <t>Když projekt není koncepce</t>
    </r>
    <r>
      <rPr>
        <sz val="11"/>
        <color theme="1"/>
        <rFont val="Calibri"/>
        <family val="2"/>
        <charset val="238"/>
        <scheme val="minor"/>
      </rPr>
      <t xml:space="preserve">
Orgány ochrany přírody dle §75 zákona č. 114/1992 Sb. jsou:
a) obecní úřady,
b) pověřené obecní úřady,
c) obecní úřady obcí s rozšířenou působností,
d) krajské úřady,
e) Agentura ochrany přírody a krajiny České republiky,
f) správy národních parků,
g) Česká inspekce životního prostředí,
h) ministerstvo životního prostředí,
i) újezdní úřady, Ministerstvo obrany.
Doložení pomocí závazného právního aktu příslušného úřadu.</t>
    </r>
  </si>
  <si>
    <t>Je projektem v síti Natura 2000 koncepce?</t>
  </si>
  <si>
    <t>Koncepce, tj.  strategie, politika, plán nebo program včetně těch, které jsou spolufinancované z prostředků fondů Evropské unie, zpracované nebo zadané orgánem veřejné správy a následně orgánem veřejné správy schvalované nebo ke schválení předkládané</t>
  </si>
  <si>
    <t>VII</t>
  </si>
  <si>
    <t>Směrnice 2009/147/ES - směrnice o ochraně volně žijících ptáků</t>
  </si>
  <si>
    <t>Nachází se projekt v oblasti, která byla zařazena do národního seznamu ptačích oblastí Natura 2000?</t>
  </si>
  <si>
    <t xml:space="preserve">Pro seznam ptačích oblastí Natura 2000 kliněte zde </t>
  </si>
  <si>
    <t>VIII</t>
  </si>
  <si>
    <t xml:space="preserve">Směrnice 2012/18/EU - směrnice Seveso III (o kontrole nebezpečí závažných havárií s přítomností nebezpečných látek)				</t>
  </si>
  <si>
    <t>Je předmětem projektu stavba objektu, ve které se bude nacházet jedna či více látek, kvalifkovaných jako nebezpečné látky dle přílohy č. 1 k zákonu č. 224/2015 Sb.?</t>
  </si>
  <si>
    <t xml:space="preserve">Pro přílohu č. 1 zákona č. 224/2015 Sb., o integrované prevenci klikněte zde </t>
  </si>
  <si>
    <t>Nevztahuje se na:
a) vojenské objekty a vojenská zařízení
b) nebezpečí spojená s ionizujícím zářením
c) silniční, drážní, leteckou a vodní přepravu nebezpečných látek mimo objekty, včetně dočasného skladování, nakládky a vykládky během přepravy
d) přepravu nebezpečných látek v potrubích, včetně souvisejících přečerpávacích, kompresních a předávacích stanic postavených mimo objekt v trase potrubí
e) geologické práce, hornickou činnost a činnost prováděnou hornickým způsobem v dolech, lomech nebo prostřednictvím vrtů, s výjimkou povrchových objektů chemické a termické úpravy a zušlechťování nerostů, skladování a ukládání materiálů na odkaliště, jsou-li v souvislosti s těmito činnostmi umístěny nebezpečné látky
f) průzkum a dobývání nerostů na moři, včetně uhlovodíků
g) skladování plynu v podzemních zásobnících v pobřežních vodách, a to jak na místech určených ke skladování, tak na místech, kde se rovněž provádí průzkum a dobývání nerostů, včetně uhlovodíků, s výjimkou pevninských podzemních zásobníků plynu v přirozených vrstvách, vodonosných vrstvách, solných kavernách a opuštěných dolech
h) skládky odpadu, včetně podzemního skladování odpadu</t>
  </si>
  <si>
    <t xml:space="preserve">Soulad s environmentální legislativou EU - Podrobné otázky </t>
  </si>
  <si>
    <t>Je žadatelem doložen seznam, kde jsou uvedeny druhy, množství, klasifikace a fyzikální formy nebezpečných látek umístěných v objektu?</t>
  </si>
  <si>
    <t>Je žadatelem doložen protokol o nezařazení?</t>
  </si>
  <si>
    <t xml:space="preserve">                                  
Zároveň součet poměrných množství nebezpečných látek umístěných v objektu provedený podle vzorce a za podmínek uvedených v příloze č. 1 k tomuto zákonu je menší než 1 
</t>
  </si>
  <si>
    <t>Je žadatel zařazen do skupiny A či B?</t>
  </si>
  <si>
    <r>
      <rPr>
        <b/>
        <sz val="11"/>
        <color theme="1"/>
        <rFont val="Calibri"/>
        <family val="2"/>
        <charset val="238"/>
        <scheme val="minor"/>
      </rPr>
      <t xml:space="preserve">Skupina A: </t>
    </r>
    <r>
      <rPr>
        <sz val="11"/>
        <color theme="1"/>
        <rFont val="Calibri"/>
        <family val="2"/>
        <charset val="238"/>
        <scheme val="minor"/>
      </rPr>
      <t xml:space="preserve">
a) množství nebezpečné látky umístěné v objektu je stejné nebo větší, než je množství uvedené v příloze č. 1 k tomuto zákonu v sloupci 2 tabulky I nebo II a současně je menší, než množství uvedené v příloze č. 1 k tomuto zákonu v sloupci 3 tabulky I nebo II, nebo
b) součet poměrných množství nebezpečných látek umístěných v objektu provedený podle vzorce a za podmínek uvedených v příloze č. 1 k tomuto zákonu je roven nebo větší než 1 v případě, že není dosaženo množství nebezpečné látky podle písmene a).
</t>
    </r>
    <r>
      <rPr>
        <b/>
        <sz val="11"/>
        <color theme="1"/>
        <rFont val="Calibri"/>
        <family val="2"/>
        <charset val="238"/>
        <scheme val="minor"/>
      </rPr>
      <t>Skupina B:</t>
    </r>
    <r>
      <rPr>
        <sz val="11"/>
        <color theme="1"/>
        <rFont val="Calibri"/>
        <family val="2"/>
        <charset val="238"/>
        <scheme val="minor"/>
      </rPr>
      <t xml:space="preserve">
a) množství nebezpečné látky umístěné v objektu je stejné nebo větší, než je množství uvedené v příloze č. 1 k tomuto zákonu v sloupci 3 tabulky I nebo II, nebo
b) součet poměrných množství nebezpečných látek umístěných v objektu provedený podle vzorce a za podmínek uvedených v příloze č. 1 k tomuto zákonu je roven nebo větší než 1 v případě, že není dosaženo množství nebezpečné látky podle písmene a).</t>
    </r>
  </si>
  <si>
    <t>Je doložen bezpečnostní program (sk. A) či bezpečností zpráva (sk. B) v souvislosti s posouzením rizik havárie?</t>
  </si>
  <si>
    <r>
      <t xml:space="preserve">U skupiny A se předkládá do 6 měsíců od nabytí právní moci pro zařazení do příslušné skupiny, u skupiny B je tato lhůta 9 měsíců.
</t>
    </r>
    <r>
      <rPr>
        <b/>
        <sz val="11"/>
        <color theme="1"/>
        <rFont val="Calibri"/>
        <family val="2"/>
        <charset val="238"/>
        <scheme val="minor"/>
      </rPr>
      <t xml:space="preserve">Bezpečnostní program musí obsahovat:
</t>
    </r>
    <r>
      <rPr>
        <sz val="11"/>
        <color theme="1"/>
        <rFont val="Calibri"/>
        <family val="2"/>
        <charset val="238"/>
        <scheme val="minor"/>
      </rPr>
      <t xml:space="preserve">a) základní informace o objektu,
b) posouzení rizik závažné havárie,
c) popis zásad, cílů a politiky prevence závažných havárií,
d) popis systému řízení bezpečnosti a
e) závěrečné shrnutí.
</t>
    </r>
    <r>
      <rPr>
        <b/>
        <sz val="11"/>
        <color theme="1"/>
        <rFont val="Calibri"/>
        <family val="2"/>
        <charset val="238"/>
        <scheme val="minor"/>
      </rPr>
      <t xml:space="preserve">Bezpečnostní zpráva musí obsahovat:
</t>
    </r>
    <r>
      <rPr>
        <sz val="11"/>
        <color theme="1"/>
        <rFont val="Calibri"/>
        <family val="2"/>
        <charset val="238"/>
        <scheme val="minor"/>
      </rPr>
      <t>a) základní informace o objektu,
b) technický popis objektu,
c) informace o složkách životního prostředí v okolí objektu,
d) posouzení rizik závažné havárie,
e) popis zásad, cílů a politiky prevence závažných havárií,
f) popis systému řízení bezpečnosti,
g) popis preventivních bezpečnostních opatření k omezení vzniku a následků závažné havárie,
h) závěrečné shrnutí a
i) jmenovitě uvedené právnické a fyzické osoby, které se podílely na vypracování bezpečnostní zprávy.</t>
    </r>
  </si>
  <si>
    <t>Byl příslušným krajským úřadem vyhotoven a žadatelem doložen posudek s kladným stanoviskem ohledně bezpečnostní dokumentace?</t>
  </si>
  <si>
    <t xml:space="preserve">Bezpečnostní dokumentace: bezpečnostní program, bezpečnostní zpráva, jejich aktualizace nebo návrh zprávy o posouzení bezpečnostní zprávy </t>
  </si>
  <si>
    <t xml:space="preserve">Byl žadatelem zpracován a doložen plán fyzické ochrany? </t>
  </si>
  <si>
    <t>Skupina A i B</t>
  </si>
  <si>
    <t>Byl žadatelem zpracován a doložen vnitřní havarijní plán?</t>
  </si>
  <si>
    <t>Skupina B</t>
  </si>
  <si>
    <t>Byl žadatelem zpracován a doložen vnější havarijní plán a zóna havarijního plánování?</t>
  </si>
  <si>
    <t>Bylo sjednáno a doloženo pojištění odpovědnosti za škody vzniklé v důsledku závažné havárie?</t>
  </si>
  <si>
    <t>Skupina A i B.
Do 60 dnů od schválení bezpečnostní dokumentace.</t>
  </si>
  <si>
    <t xml:space="preserve">Údaje o žadateli a projektu </t>
  </si>
  <si>
    <t xml:space="preserve">A Kontrola celkové investice do výše 10 mil. EUR </t>
  </si>
  <si>
    <t>Výsledek</t>
  </si>
  <si>
    <t>Dokumenty potřebné k doložení k souladu s enviromentální legislativou EU</t>
  </si>
  <si>
    <t>Název firmy</t>
  </si>
  <si>
    <t>IČO</t>
  </si>
  <si>
    <t>B Kontrola dle seznamu vyloučených odvětví</t>
  </si>
  <si>
    <t>C Hodnocení projektu z pohledu příslušnosti pod aktivity dle Přílohy VI Nařízení o RRF</t>
  </si>
  <si>
    <t>D Doložení čestného prohlášení</t>
  </si>
  <si>
    <t>E Soulad s environmentální legislativou EU</t>
  </si>
  <si>
    <r>
      <rPr>
        <b/>
        <i/>
        <sz val="11"/>
        <color theme="1"/>
        <rFont val="Calibri"/>
        <family val="2"/>
        <charset val="238"/>
        <scheme val="minor"/>
      </rPr>
      <t>I</t>
    </r>
    <r>
      <rPr>
        <i/>
        <sz val="11"/>
        <color theme="1"/>
        <rFont val="Calibri"/>
        <family val="2"/>
        <charset val="238"/>
        <scheme val="minor"/>
      </rPr>
      <t xml:space="preserve"> Směrnice 2000/60/ES - rámcová  směrnice  o vodě </t>
    </r>
  </si>
  <si>
    <r>
      <rPr>
        <b/>
        <i/>
        <sz val="11"/>
        <color theme="1"/>
        <rFont val="Calibri"/>
        <family val="2"/>
        <charset val="238"/>
        <scheme val="minor"/>
      </rPr>
      <t>II</t>
    </r>
    <r>
      <rPr>
        <i/>
        <sz val="11"/>
        <color theme="1"/>
        <rFont val="Calibri"/>
        <family val="2"/>
        <charset val="238"/>
        <scheme val="minor"/>
      </rPr>
      <t xml:space="preserve"> Směrnice 2001/42/EC - směrnice o strategickém posuzování vlivů na životní prostředí (SEA)</t>
    </r>
  </si>
  <si>
    <r>
      <rPr>
        <b/>
        <i/>
        <sz val="11"/>
        <color theme="1"/>
        <rFont val="Calibri"/>
        <family val="2"/>
        <charset val="238"/>
        <scheme val="minor"/>
      </rPr>
      <t>III</t>
    </r>
    <r>
      <rPr>
        <i/>
        <sz val="11"/>
        <color theme="1"/>
        <rFont val="Calibri"/>
        <family val="2"/>
        <charset val="238"/>
        <scheme val="minor"/>
      </rPr>
      <t xml:space="preserve"> Směrnice 2011/92/EU - směrnice o posuzování vlivů některých veřejných a soukromých záměrů na životní prostředí (EIA)</t>
    </r>
  </si>
  <si>
    <r>
      <rPr>
        <b/>
        <i/>
        <sz val="11"/>
        <color theme="1"/>
        <rFont val="Calibri"/>
        <family val="2"/>
        <charset val="238"/>
        <scheme val="minor"/>
      </rPr>
      <t>IV</t>
    </r>
    <r>
      <rPr>
        <i/>
        <sz val="11"/>
        <color theme="1"/>
        <rFont val="Calibri"/>
        <family val="2"/>
        <charset val="238"/>
        <scheme val="minor"/>
      </rPr>
      <t xml:space="preserve"> Směrnice  2010/75/EU  - směrnice  o průmyslových  emisích </t>
    </r>
  </si>
  <si>
    <r>
      <rPr>
        <b/>
        <i/>
        <sz val="11"/>
        <color theme="1"/>
        <rFont val="Calibri"/>
        <family val="2"/>
        <charset val="238"/>
        <scheme val="minor"/>
      </rPr>
      <t>V</t>
    </r>
    <r>
      <rPr>
        <i/>
        <sz val="11"/>
        <color theme="1"/>
        <rFont val="Calibri"/>
        <family val="2"/>
        <charset val="238"/>
        <scheme val="minor"/>
      </rPr>
      <t xml:space="preserve"> Směrnice 2008/98/ES - rámcová  směrnice  o odpadech</t>
    </r>
  </si>
  <si>
    <r>
      <rPr>
        <b/>
        <i/>
        <sz val="11"/>
        <color theme="1"/>
        <rFont val="Calibri"/>
        <family val="2"/>
        <charset val="238"/>
        <scheme val="minor"/>
      </rPr>
      <t>VI</t>
    </r>
    <r>
      <rPr>
        <i/>
        <sz val="11"/>
        <color theme="1"/>
        <rFont val="Calibri"/>
        <family val="2"/>
        <charset val="238"/>
        <scheme val="minor"/>
      </rPr>
      <t xml:space="preserve"> Směrnice 92/43/EHS - směrnice o ochraně přírodních stanovišť, volně žijících živočichů a planě rostoucích rostlin</t>
    </r>
  </si>
  <si>
    <r>
      <rPr>
        <b/>
        <i/>
        <sz val="11"/>
        <color theme="1"/>
        <rFont val="Calibri"/>
        <family val="2"/>
        <charset val="238"/>
        <scheme val="minor"/>
      </rPr>
      <t>VII</t>
    </r>
    <r>
      <rPr>
        <i/>
        <sz val="11"/>
        <color theme="1"/>
        <rFont val="Calibri"/>
        <family val="2"/>
        <charset val="238"/>
        <scheme val="minor"/>
      </rPr>
      <t xml:space="preserve"> Směrnice 2009/147/ES - směrnice o ochraně volně žijících ptáků</t>
    </r>
  </si>
  <si>
    <t>Obchodní pracovník pobočky</t>
  </si>
  <si>
    <r>
      <rPr>
        <b/>
        <i/>
        <sz val="11"/>
        <color theme="1"/>
        <rFont val="Calibri"/>
        <family val="2"/>
        <charset val="238"/>
        <scheme val="minor"/>
      </rPr>
      <t>VIII</t>
    </r>
    <r>
      <rPr>
        <i/>
        <sz val="11"/>
        <color theme="1"/>
        <rFont val="Calibri"/>
        <family val="2"/>
        <charset val="238"/>
        <scheme val="minor"/>
      </rPr>
      <t xml:space="preserve"> Směrnice 2012/18/EU - směrnice Seveso III (o kontrole nebezpečí závažných havárií s přítomností nebezpečných látek)</t>
    </r>
  </si>
  <si>
    <t>Vedoucí obchodních pracovníků</t>
  </si>
  <si>
    <t>Pracovník OMO</t>
  </si>
  <si>
    <t>Vzor:</t>
  </si>
  <si>
    <t xml:space="preserve">1. Referenční úrovně produktu bez zřetele ke vzájemné zaměnitelnosti paliva a elektřiny </t>
  </si>
  <si>
    <t xml:space="preserve">Referenční úroveň produktu </t>
  </si>
  <si>
    <t xml:space="preserve">Průměrná hodnota 10 % nejúčinnějších zařízení v letech 2016 a 2017 (t ekvivalentů CO2/t) </t>
  </si>
  <si>
    <t>Referenční hodnota (povolenky/t) na období 2021–2025</t>
  </si>
  <si>
    <t xml:space="preserve">Koks </t>
  </si>
  <si>
    <t>Aglomerovaná ruda</t>
  </si>
  <si>
    <t xml:space="preserve">Tekutý kov </t>
  </si>
  <si>
    <t xml:space="preserve">Předem vypalovaná anoda </t>
  </si>
  <si>
    <t xml:space="preserve">Hliník </t>
  </si>
  <si>
    <t>Šedý cementový slínek</t>
  </si>
  <si>
    <t>Bílý cementový slínek</t>
  </si>
  <si>
    <t>Vápno</t>
  </si>
  <si>
    <t>Dolomitické vápno</t>
  </si>
  <si>
    <t>Slinuté dolomitické vápno</t>
  </si>
  <si>
    <t>Plavené sklo</t>
  </si>
  <si>
    <t>Lahve a džbány z nebarveného skla</t>
  </si>
  <si>
    <t>Lahve a džbány z barveného skla</t>
  </si>
  <si>
    <t>Výrobky z nekonečných skleněných vláken</t>
  </si>
  <si>
    <t>Lícové cihly</t>
  </si>
  <si>
    <t xml:space="preserve">Dlaždice </t>
  </si>
  <si>
    <t xml:space="preserve">Krytinové tašky </t>
  </si>
  <si>
    <t>Prášek sušený rozprašováním</t>
  </si>
  <si>
    <t>Sádra</t>
  </si>
  <si>
    <t>Sušená sekundární sádra</t>
  </si>
  <si>
    <t>Sulfátová krátkovláknitá buničina</t>
  </si>
  <si>
    <t>Sulfátová dlouhovláknitá buničina</t>
  </si>
  <si>
    <t>Sulfitová buničina, termomechanická a mechanická buničina</t>
  </si>
  <si>
    <t>Buničina ze sběrového papíru</t>
  </si>
  <si>
    <t>Novinový papír</t>
  </si>
  <si>
    <t xml:space="preserve">Nenatíraný bezdřevý papír </t>
  </si>
  <si>
    <t>Natíraný bezdřevý papír</t>
  </si>
  <si>
    <t>Hedvábný papír</t>
  </si>
  <si>
    <t>Testliner a papír na zvlněnou vrstvu</t>
  </si>
  <si>
    <t>Nenatíraný karton</t>
  </si>
  <si>
    <t>Natíraný karton</t>
  </si>
  <si>
    <t>Kyselina dusičná</t>
  </si>
  <si>
    <t>Kyselina adipová</t>
  </si>
  <si>
    <t>Monomer vinylchloridu (VCM)</t>
  </si>
  <si>
    <t xml:space="preserve">Fenol/aceton </t>
  </si>
  <si>
    <t>S-PVC</t>
  </si>
  <si>
    <t>E-PVC</t>
  </si>
  <si>
    <t>Uhličitan sodný</t>
  </si>
  <si>
    <t xml:space="preserve">2. Referenční úrovně produktu se zřetelem ke vzájemné zaměnitelnosti paliva a elektřiny </t>
  </si>
  <si>
    <t>Produkty rafinérií</t>
  </si>
  <si>
    <t>Uhlíková ocel vyráběná v elektrických obloukových pecích</t>
  </si>
  <si>
    <t xml:space="preserve">Vysokolegovaná ocel vyráběná v elektrických obloukových pecích </t>
  </si>
  <si>
    <t>Železné odlitky</t>
  </si>
  <si>
    <t>Minerální vlna</t>
  </si>
  <si>
    <t xml:space="preserve">Sádrokarton </t>
  </si>
  <si>
    <t xml:space="preserve">Pecní saze </t>
  </si>
  <si>
    <t xml:space="preserve">Amoniak </t>
  </si>
  <si>
    <t xml:space="preserve">Provoz ethylenové jednotky </t>
  </si>
  <si>
    <t xml:space="preserve">Aromatické látky </t>
  </si>
  <si>
    <t xml:space="preserve">Styren </t>
  </si>
  <si>
    <t xml:space="preserve">Vodík </t>
  </si>
  <si>
    <t>Syntetický plyn</t>
  </si>
  <si>
    <t>Ethylenoxid/ethylenglykoly</t>
  </si>
  <si>
    <t>2. Referenční úrovně tepla a paliva</t>
  </si>
  <si>
    <t>Referenční úroveň tepla</t>
  </si>
  <si>
    <t>Referenční úroveň paliva</t>
  </si>
  <si>
    <t>Č.</t>
  </si>
  <si>
    <t>Záměr:</t>
  </si>
  <si>
    <t>Kategorie I (podléhá posuzování vždy)</t>
  </si>
  <si>
    <t>Kategorie II (zjišťovací řízení)</t>
  </si>
  <si>
    <t>Příslušný úřad</t>
  </si>
  <si>
    <t>MŽP</t>
  </si>
  <si>
    <t>KÚ</t>
  </si>
  <si>
    <t>Energetika</t>
  </si>
  <si>
    <t>Rafinerie ropy nebo primární zpracování ropných produktů.</t>
  </si>
  <si>
    <t>x</t>
  </si>
  <si>
    <t>Zařízení ke zplyňování a zkapalňování uhlí a bituminové horniny s kapacitou od stanoveného limitu.</t>
  </si>
  <si>
    <t>500 t/den</t>
  </si>
  <si>
    <t>50 t/den</t>
  </si>
  <si>
    <t>Tepelné nebo chemické zpracování uhlí, popřípadě bituminových hornin, včetně výroby uhlíku vysokoteplotní karbonizací uhlí nebo elektrografitu vypalováním nebo grafitizací.</t>
  </si>
  <si>
    <t>Zařízení ke spalování paliv s tepelným výkonem od stanoveného limitu.</t>
  </si>
  <si>
    <t>300 MW</t>
  </si>
  <si>
    <t>50 MW</t>
  </si>
  <si>
    <t>Průmyslová zařízení k výrobě elektrické energie, páry a teplé vody o výkonu od stanoveného limitu.</t>
  </si>
  <si>
    <t>Vodní elektrárny s celkovým instalovaným elektrickým výkonem od stanoveného limitu.</t>
  </si>
  <si>
    <t>10 MW</t>
  </si>
  <si>
    <t>Větrné elektrárny s výškou stožáru od stanoveného limitu.</t>
  </si>
  <si>
    <t>50 m</t>
  </si>
  <si>
    <t xml:space="preserve">	Jaderné elektrárny a jiné jaderné reaktory včetně demontáže nebo konečného uzavření těchto elektráren nebo reaktorů s výjimkou výzkumných zařízení pro výrobu a přeměnu štěpných a množivých látek, jejichž maximální výkon nepřesahuje 1 kW nepřetržitého tepelného výkonu.</t>
  </si>
  <si>
    <t>Zařízení na přepracování vyhořelého jaderného paliva.</t>
  </si>
  <si>
    <t>Zařízení na obohacování nebo výrobu jaderného paliva.</t>
  </si>
  <si>
    <t>Zařízení určená pro zpracování vyhořelého nebo ozářeného jaderného paliva nebo vysoce aktivních radioaktivních odpadů.</t>
  </si>
  <si>
    <t>Zařízení určená pro
a) konečné uložení vyhořelého nebo ozářeného jaderného paliva a radioaktivních odpadů,
b) konečné zneškodnění vyhořelého nebo ozářeného jaderného paliva a radioaktivních odpadů nebo
c) dlouhodobé skladování vyhořelého nebo ozářeného jaderného paliva a radioaktivních odpadů na jiném místě, než na kterém jsou vyprodukovány, plánované na více než 10 let.</t>
  </si>
  <si>
    <t>Zařízení ke zpracování a skladování radioaktivního odpadu; vrty pro ukládání jaderného odpadu.</t>
  </si>
  <si>
    <t>Hlubinné geotermální vrty a hloubkové vrty pro zásobování vodou u vodovodů s hloubkou od stanoveného limitu.</t>
  </si>
  <si>
    <t>200 m</t>
  </si>
  <si>
    <t>Hlubinné vrty neuvedené v předchozím bodě s výjimkou vrtů pro výzkum stability půdy a s výjimkou vrtů, jejichž realizací nemůže dojít k propojení hydrogeologických horizontů či výraznému ovlivnění hydrogeologických poměrů v území.</t>
  </si>
  <si>
    <t>Průmysl</t>
  </si>
  <si>
    <t>Integrovaná zařízení pro primární tavbu litiny a oceli.</t>
  </si>
  <si>
    <t>Zařízení k výrobě surového železa nebo oceli (primární nebo sekundární tavení), včetně kontinuálního lití.</t>
  </si>
  <si>
    <t>Zařízení na zpracování železných kovů: slévárny, válcovny za tepla, kovárny a zařízení k nanášení ochranných povlaků z roztavených kovů.</t>
  </si>
  <si>
    <t>Zařízení na výrobu neželezných surových kovů z rudy, koncentrátů nebo druhotných surovin metalurgickými, chemickými nebo elektrolytickými postupy.</t>
  </si>
  <si>
    <t>Zařízení na tavení, včetně slévání slitin, neželezných kovů (kromě vzácných kovů), včetně přetavovaných produktů a provoz sléváren neželezných kovů.</t>
  </si>
  <si>
    <t>Pražení nebo slinování kovové rudy včetně sulfidické rudy.</t>
  </si>
  <si>
    <t>Zařízení pro povrchovou úpravu kovů nebo plastických hmot s použitím elektrolytických nebo chemických postupů s objemem lázní od stanoveného limitu.</t>
  </si>
  <si>
    <t>15 m3</t>
  </si>
  <si>
    <t>Zařízení pro povrchovou úpravu látek, předmětů nebo výrobků, používající organická rozpouštědla při spotřebě organických rozpouštědel stejné nebo vyšší než alespoň jeden ze stanovených limitů.</t>
  </si>
  <si>
    <t>75kg/h
100 t/rok</t>
  </si>
  <si>
    <t>Tváření výbuchem.</t>
  </si>
  <si>
    <t>Zařízení k získávání azbestu.</t>
  </si>
  <si>
    <t>Zařízení ke zpracování a přeměně azbestu a výrobků obsahujících azbest pro azbestocementové výrobky s produkcí konečných výrobků od stanoveného limitu.</t>
  </si>
  <si>
    <t>20 tis. t/rok</t>
  </si>
  <si>
    <t>Zařízení ke zpracování a přeměně azbestu a výrobků obsahujících azbest pro třecí materiály s produkcí konečných výrobků od stanoveného limitu.</t>
  </si>
  <si>
    <t>50 t/rok</t>
  </si>
  <si>
    <t>Zařízení ke zpracování a přeměně azbestu a výrobků obsahujících azbest pro další používání azbestu se spotřebou vstupní suroviny od stanoveného limitu.</t>
  </si>
  <si>
    <t>200 t/rok</t>
  </si>
  <si>
    <t xml:space="preserve">	Zařízení na výrobu azbestu a produktů obsahujících azbest.</t>
  </si>
  <si>
    <t>Integrovaná zařízení k průmyslové výrobě základních organických a anorganických chemických látek a směsí chemickou přeměnou (například uhlovodíky, kyseliny, zásady, oxidy, soli, chlór, amoniak).</t>
  </si>
  <si>
    <t>Integrovaná zařízení k průmyslové výrobě základních přípravků na ochranu rostlin a biocidů chemickou přeměnou.</t>
  </si>
  <si>
    <t>Integrovaná zařízení k průmyslové výrobě fosforečných, dusíkatých a draselných hnojiv chemickou přeměnou.</t>
  </si>
  <si>
    <t>Integrovaná zařízení k průmyslové výrobě základních farmaceutických produktů biologickou nebo chemickou cestou.</t>
  </si>
  <si>
    <t>Výroba chemických látek a směsí a zpracování meziproduktů od stanoveného limitu (například pesticidy a farmaceutické produkty, nátěrové hmoty a peroxidy).</t>
  </si>
  <si>
    <t>Integrovaná zařízení k průmyslové výrobě výbušin chemickou přeměnou.</t>
  </si>
  <si>
    <t>Zařízení k delaboraci nebo ničení výbušin, munice, střeliva a pyrotechnických předmětů chemickou přeměnou.</t>
  </si>
  <si>
    <t>Zařízení na výrobu cementu, vápna nebo zpracování magnezitu od stanoveného limitu.</t>
  </si>
  <si>
    <t>15 tis. t/rok</t>
  </si>
  <si>
    <t>Zařízení na výrobu skla a skelných vláken s kapacitou tavení od stanoveného limitu.</t>
  </si>
  <si>
    <t>7 tis. t/rok</t>
  </si>
  <si>
    <t>Zařízení k tavení minerálních látek nebo výrobě minerálních vláken s kapacitou od stanoveného limitu.</t>
  </si>
  <si>
    <t xml:space="preserve">	Zařízení k výrobě umělých minerálních vláken s kapacitou od stanoveného limitu.</t>
  </si>
  <si>
    <t>Zařízení na výrobu keramických produktů vypalováním, zejména střešních tašek, cihel, žáruvzdorných cihel, dlaždic, kameniny nebo porcelánu s kapacitou od stanoveného limitu; výroba ostatních stavebních hmot a výrobků s kapacitou od stanoveného limitu.</t>
  </si>
  <si>
    <t>25 tis. t/rok</t>
  </si>
  <si>
    <t xml:space="preserve">	Výroba nebo zpracování polymerů, elastomerů, syntetických kaučuků nebo výrobků na bázi elastomerů s kapacitou od stanoveného limitu.</t>
  </si>
  <si>
    <t>1 tis. t/rok</t>
  </si>
  <si>
    <t>Doprava</t>
  </si>
  <si>
    <t xml:space="preserve">	Letiště se vzletovou a přistávací dráhou s délkou od stanoveného limitu.</t>
  </si>
  <si>
    <t>2,1 km</t>
  </si>
  <si>
    <t>Celostátní železniční dráhy.</t>
  </si>
  <si>
    <t>Železniční a intermodální zařízení, překladiště a železniční dráhy s délkou od stanoveného limitu.</t>
  </si>
  <si>
    <t>2 km</t>
  </si>
  <si>
    <t>Tramvajové, trolejbusové, nadzemní a podzemní dráhy, visuté dráhy nebo podobné dráhy zvláštního typu sloužící výhradně nebo zvláště k přepravě lidí.</t>
  </si>
  <si>
    <t>1 km</t>
  </si>
  <si>
    <t>Dálnice I. a II. třídy.</t>
  </si>
  <si>
    <t>Silnice nebo místní komunikace o čtyřech a více jízdních pruzích, včetně rozšíření nebo rekonstrukce stávajících silnic nebo místních komunikací o dvou nebo méně jízdních pruzích na silnice nebo místní komunikace o čtyřech a více jízdních pruzích, o souvislé délce od stanoveného limitu.</t>
  </si>
  <si>
    <t>10 km</t>
  </si>
  <si>
    <t>2km</t>
  </si>
  <si>
    <t>Silnice všech tříd a místní komunikace I. a II. třídy o méně než čtyřech jízdních pruzích od stanovené délky (a); ostatní pozemní komunikace od stanovené délky (a) a od stanovené návrhové intenzity dopravy předpokládané pro novostavby a ročního průměru denních intenzit pro stávající stavby (b).</t>
  </si>
  <si>
    <t>a) 2 km
b) 1000 voz/24 hod</t>
  </si>
  <si>
    <t xml:space="preserve">	Vodní cesty, přístavy, přístaviště a překladiště pro plavidla s výtlakem od stanoveného limitu.</t>
  </si>
  <si>
    <t>1350 t</t>
  </si>
  <si>
    <t>Přístavy, přístaviště a překladiště pro plavidla s výtlakem od stanoveného limitu.</t>
  </si>
  <si>
    <t>200 t</t>
  </si>
  <si>
    <t>Vodní cesty a úpravy toků sloužící k jejich splavnění; úpravy toků sloužící k ochraně proti povodním, pokud významně mění charakter toku nebo ráz krajiny.</t>
  </si>
  <si>
    <t>Odpadové hospodářství</t>
  </si>
  <si>
    <t xml:space="preserve">	Zařízení k odstraňování nebo využívání nebezpečných odpadů spalováním, fyzikálně-chemickou úpravou nebo skládkováním.</t>
  </si>
  <si>
    <t xml:space="preserve">	Zařízení k odstraňování nebo využívání ostatních odpadů spalováním nebo fyzikálně-chemickou úpravou s kapacitou od stanoveného limitu.</t>
  </si>
  <si>
    <t>100 t/den</t>
  </si>
  <si>
    <t>Zařízení k odstraňování nebo využívání nebezpečných odpadů s kapacitou od stanoveného limitu.</t>
  </si>
  <si>
    <t>250 t/rok</t>
  </si>
  <si>
    <t>Zařízení k odstraňování nebo využívání ostatních odpadů s kapacitou od stanoveného limitu.</t>
  </si>
  <si>
    <t>2500 t/rok</t>
  </si>
  <si>
    <t>Odkaliště.</t>
  </si>
  <si>
    <t>Zařízení k odstraňování nebo zpracování vedlejších produktů živočišného původu a odpadů živočišného původu.</t>
  </si>
  <si>
    <t>Nakládání s povrchovými nebo podzemními vodami</t>
  </si>
  <si>
    <t>Odběr nebo umělé doplňování podzemních vod s objemem čerpané vody od stanoveného limitu.</t>
  </si>
  <si>
    <t>10 mil. m3/rok</t>
  </si>
  <si>
    <t>250 tis. m3/rok</t>
  </si>
  <si>
    <t>Odběr vody a převod vody mezi povodími řek s objemem odebrané nebo převedené vody od stanoveného limitu (vyjma převodu pitné vody vedené potrubím), pokud cílem tohoto převodu je zabránit případnému nedostatku vody.</t>
  </si>
  <si>
    <t>100 mil. m3/rok</t>
  </si>
  <si>
    <t>Převod vody mezi povodími řek, vyjma převodu pitné vody vedené potrubím, pokud dlouhodobý průměrný průtok v povodí, odkud se voda převádí, přesahuje 2000 mil. m3 za rok a objem převedené vody dosahuje nebo přesahuje stanovenou část dlouhodobého průměrného průtoku v místě, odkud se voda převádí.</t>
  </si>
  <si>
    <t xml:space="preserve">	Odběr vody a převod vody mezi povodími řek s objemem odebrané nebo převedené vody od stanoveného limitu (a), nebo pokud objem odebrané nebo převedené vody dosahuje nebo přesahuje stanovenou část (b) Q355 povodí, odkud se voda odebírá nebo převádí.</t>
  </si>
  <si>
    <t>a) 5 mil. m3/rok
b) 50 %</t>
  </si>
  <si>
    <t>Čistírny městských odpadních vod od stanoveného limitu.</t>
  </si>
  <si>
    <t>150 tis. EO</t>
  </si>
  <si>
    <t>10 tis. EO</t>
  </si>
  <si>
    <t xml:space="preserve">	Ostatní čistírny odpadních vod, ze kterých jsou vypouštěny odpadní vody, u nichž lze mít důvodně za to, že s ohledem na charakter výroby, při které odpadní vody vznikají, mohou obsahovat alespoň 1 zvlášť nebezpečnou látku nebo alespoň 1 prioritní nebezpečnou látku, s objemem vypouštěných odpadních vod od stanoveného limitu (a) a ostatní čistírny odpadních vod s objemem vypouštěných odpadních vod od stanoveného limitu (b).</t>
  </si>
  <si>
    <t>a) 20 tis. m3/rok
b) 600 tis. m3/rok</t>
  </si>
  <si>
    <t xml:space="preserve">	Vodní nádrže a jiná zařízení určená k akumulaci vody nebo k dlouhodobé retenci vody, pokud objem akumulované vody dosahuje nebo přesahuje stanovený limit.</t>
  </si>
  <si>
    <t>10 mil. m3</t>
  </si>
  <si>
    <t>100 tis. m3</t>
  </si>
  <si>
    <t>Přeprava paliv, chemických látek, vody či oxidu uhličitého</t>
  </si>
  <si>
    <t xml:space="preserve">	Potrubí k přepravě plynu, ropy a chemických látek a směsí o vnitřním průměru nad 800 mm a o délce od stanoveného limitu. Produktovody k přepravě toků oxidu uhličitého za účelem jeho ukládání do přírodních horninových struktur, včetně připojených kompresních stanic, o vnitřním průměru nad 800 mm a o délce od stanoveného limitu.</t>
  </si>
  <si>
    <t>40 km</t>
  </si>
  <si>
    <t xml:space="preserve">	Potrubí k přepravě plynu, ropy, páry, chemických látek a směsí a vody o vnitřním průměru od 300 mm a o délce od stanoveného limitu.
Produktovody k přepravě toků oxidu uhličitého za účelem jeho ukládání do přírodních horninových struktur o vnitřním průměru od 300 mm a o délce od stanoveného limitu.</t>
  </si>
  <si>
    <t>8km</t>
  </si>
  <si>
    <t>Zemědělství</t>
  </si>
  <si>
    <t xml:space="preserve">	Zařízení k chovu drůbeže nebo prasat s prostorem pro více než stanovený počet:</t>
  </si>
  <si>
    <t>a) kusů kuřat,</t>
  </si>
  <si>
    <t xml:space="preserve">	a) 85 tis. Ks</t>
  </si>
  <si>
    <t>b) kusů slepic;</t>
  </si>
  <si>
    <t>b) 60 tis. Ks</t>
  </si>
  <si>
    <t>c) kusů prasat na porážku nad 30 kg nebo</t>
  </si>
  <si>
    <t>c) 3 tis. Ks</t>
  </si>
  <si>
    <t>d) kusů prasnic.</t>
  </si>
  <si>
    <t xml:space="preserve">	d) 900 ks</t>
  </si>
  <si>
    <t>Zařízení k chovu hospodářských zvířat s kapacitou od stanoveného počtu dobytčích jednotek. (1 dobytčí jednotka = 500 kg živé hmotnosti).</t>
  </si>
  <si>
    <t>50 DJ</t>
  </si>
  <si>
    <t>Rybníky určené k chovu ryb s obsádkou při zarybnění od stanoveného limitu počtu váčkových plůdků hlavní ryby - stáří K0 (a), počtu plůdků hlavní ryby - stáří K1 (b) a počtů násady hlavní ryby - stáří K2 (c).</t>
  </si>
  <si>
    <t>a) 100000 ks/ha
b)3000 ks/ha
c) 1000 ks/ha</t>
  </si>
  <si>
    <t>Výroba</t>
  </si>
  <si>
    <t>Průmyslové závody na výrobu buničiny ze dřeva nebo podobných vláknitých materiálů.</t>
  </si>
  <si>
    <t>Průmyslové závody na výrobu papíru a lepenek od stanoveného limitu.</t>
  </si>
  <si>
    <t>200 t/den</t>
  </si>
  <si>
    <t>10 t/den</t>
  </si>
  <si>
    <t>Předúprava (například praní, bělení, mercerace) nebo barvení textilních vláken či textilií při kapacitě zpracování od stanoveného limitu.</t>
  </si>
  <si>
    <t>Vydělávání kůže a kožešin při zpracovatelské kapacitě od stanoveného množství hotových výrobků.</t>
  </si>
  <si>
    <t>12 t/den</t>
  </si>
  <si>
    <t>Zařízení na výrobu a zpracování celulózy.</t>
  </si>
  <si>
    <t>Výroba dřevovláknitých, dřevotřískových, pilinových desek nebo překližek a dýh od stanoveného limitu.</t>
  </si>
  <si>
    <t>200 m3/den</t>
  </si>
  <si>
    <t>Těžba a úprava nerostných surovin</t>
  </si>
  <si>
    <t>Těžba ropy v množství od stanoveného limitu (a) a zemního plynu v množství od stanoveného limitu (b).</t>
  </si>
  <si>
    <t>a) 500 t/den
b) 500 tis. m3/den</t>
  </si>
  <si>
    <t>a) 50 t/den
b) 50 tis. m3/den</t>
  </si>
  <si>
    <t>Povrchová průmyslová zařízení k těžbě uhlí, ropy, zemního plynu a rud, včetně bituminových hornin na ploše od stanoveného limitu.</t>
  </si>
  <si>
    <t>5 ha</t>
  </si>
  <si>
    <t>Stanovení dobývacího prostoru a v něm navržená povrchová těžba nerostných surovin na ploše od stanoveného limitu (a) nebo s kapacitou navržené povrchové těžby od stanoveného limitu (b). Povrchová těžba nerostných surovin na ploše od stanoveného limitu (a) nebo s kapacitou od stanoveného limitu (b). Těžba rašeliny od stanoveného limitu (c).</t>
  </si>
  <si>
    <t xml:space="preserve">a) 25 ha
b) 1 mil. t/rok
c) 150 ha	</t>
  </si>
  <si>
    <t>a) 5 ha
b) 10 tis. t/rok
c)x</t>
  </si>
  <si>
    <t xml:space="preserve">	Stanovení dobývacího prostoru a v něm navržená těžba uranu, těžba uranu a úprava uranové rudy.</t>
  </si>
  <si>
    <t>Stanovení dobývacího prostoru a v něm navržená hlubinná těžba, hlubinná těžba.</t>
  </si>
  <si>
    <t>Těžba nerostných surovin z říčního dna.</t>
  </si>
  <si>
    <t xml:space="preserve">	Úprava uhlí (včetně lignitu) s kapacitou od stanoveného limitu.</t>
  </si>
  <si>
    <t>1 mil. t/rok</t>
  </si>
  <si>
    <t>Vedení elektrické energie</t>
  </si>
  <si>
    <t>Nadzemní vedení elektrické energie o napětí od 220 kV s délkou od stanoveného limitu.</t>
  </si>
  <si>
    <t>15 km</t>
  </si>
  <si>
    <t>Nadzemní vedení elektrické energie o napětí od 110 kV s délkou od stanoveného limitu.</t>
  </si>
  <si>
    <t>Skladování a úložiště ropy, zemního plynu (a jiných plynů) a oxidu uhličitého</t>
  </si>
  <si>
    <t>Zařízení ke skladování ropy a ropných produktů od stanoveného limitu a zařízení ke skladování chemických látek a směsí klasifikovaných jako nebezpečné v souladu s nařízením Evropského parlamentu a Rady (ES) č. 1272/2008 o klasifikaci, označování a balení látek a směsí s kapacitou od stanoveného limitu.</t>
  </si>
  <si>
    <t>200 tis. t</t>
  </si>
  <si>
    <t>Skladování zemního plynu a jiných hořlavých plynů s objemem zásobního prostoru od stanoveného limitu.</t>
  </si>
  <si>
    <t>10 tis. m3</t>
  </si>
  <si>
    <t>Povrchové skladování fosilních paliv s kapacitou zásobníku od stanoveného limitu.</t>
  </si>
  <si>
    <t>10 tis. t</t>
  </si>
  <si>
    <t>Úložiště oxidu uhličitého.</t>
  </si>
  <si>
    <t>Zařízení k zachytávání oxidu uhličitého za účelem jeho ukládání do přírodních horninových struktur, a to ze zařízení, která vždy podléhají posouzení vlivů záměru na životní prostředí podle tohoto zákona, nebo ze zařízení o celkové roční kapacitě zachyceného oxidu uhličitého 1,5 megatuny nebo vyšší.</t>
  </si>
  <si>
    <t>Zařízení k zachytávání oxidu uhličitého za účelem jeho ukládání do přírodních horninových struktur ze zařízení, které nepřísluší do kategorie I.</t>
  </si>
  <si>
    <t>Zkoušení nových metod nebo výrobků</t>
  </si>
  <si>
    <t>Záměry uvedené v kategorii I určené výhradně nebo převážně k rozvoji a zkoušení nových metod nebo výrobků s předpokládaným provozem nejdéle 2 roky.</t>
  </si>
  <si>
    <t>Životní prostředí</t>
  </si>
  <si>
    <t>Restrukturalizace pozemků v krajině a záměry využití neobdělávané půdy nebo polopřírodních území k intenzivnímu zemědělskému využívání na ploše od stanoveného limitu.</t>
  </si>
  <si>
    <t>10 ha</t>
  </si>
  <si>
    <t>Projekty vodohospodářských úprav pro zemědělství (např. odvodnění, závlahy, protierozní ochrana, lesnicko-technické meliorace) s celkovou plochou úprav od stanoveného limitu.</t>
  </si>
  <si>
    <t>Zalesnění nelesního pozemku na ploše od stanoveného limitu (a) nebo odlesnění pozemku za účelem změny způsobu využívání půdy na ploše od stanoveného limitu (b).</t>
  </si>
  <si>
    <t>a) 25 ha b)10ha</t>
  </si>
  <si>
    <t>Výroba a montáž - průmyslové výrobky a potraviny</t>
  </si>
  <si>
    <t>Výroba a montáž motorových vozidel, drážních vozidel, lodí, výroba a oprava letadel a výroba železničních zařízení na výrobní ploše od stanoveného limitu.</t>
  </si>
  <si>
    <t>10 tis. m2</t>
  </si>
  <si>
    <t>Výroba rostlinných nebo živočišných olejů nebo tuků s kapacitou od stanoveného limitu.</t>
  </si>
  <si>
    <t>Balení a konzervování výrobků živočišného a rostlinného původu s kapacitou výrobků od stanoveného limitu.</t>
  </si>
  <si>
    <t xml:space="preserve">	100 tis. t/rok</t>
  </si>
  <si>
    <t>Zpracování mléka od stanoveného limitu.</t>
  </si>
  <si>
    <t>200 tis. hl/rok</t>
  </si>
  <si>
    <t>Pivovary s kapacitou výroby od stanoveného limitu (a) a sladovny s kapacitou výroby od stanoveného limitu (b) a lihovary nebo pálenice s kapacitou od stanoveného limitu (c).</t>
  </si>
  <si>
    <t xml:space="preserve">	a) 200 tis. hl/rok
b) 50 tis. t/rok
c) 100 tis. hl/rok</t>
  </si>
  <si>
    <t>Výroba nealkoholických nápojů s kapacitou od stanoveného limitu.</t>
  </si>
  <si>
    <t>Výroba cukrovinek a sirupů s kapacitou od stanoveného limitu.</t>
  </si>
  <si>
    <t>10 tis. t/rok</t>
  </si>
  <si>
    <t>Jatka, masokombináty a zařízení na zpracování ryb (včetně výroby rybí moučky a rybích olejů) s kapacitou výrobků od stanoveného limitu.</t>
  </si>
  <si>
    <t>5 tis. t/rok</t>
  </si>
  <si>
    <t>Výroba škrobu s kapacitou výroby od stanoveného limitu.</t>
  </si>
  <si>
    <t>50 tis. t/rok</t>
  </si>
  <si>
    <t>Stavba budov</t>
  </si>
  <si>
    <t>Cukrovary s kapacitou zpracované suroviny od stanoveného limitu.</t>
  </si>
  <si>
    <t>150 tis. t/rok</t>
  </si>
  <si>
    <t>Výstavba skladových komplexů s celkovou zastavěnou plochou od stanoveného limitu.</t>
  </si>
  <si>
    <t xml:space="preserve">	10 tis. m2</t>
  </si>
  <si>
    <t>Regionální rozvoj a územní plánování</t>
  </si>
  <si>
    <t>Průmyslové zóny a záměry rozvoje průmyslových oblastí s rozlohou od stanoveného limitu.</t>
  </si>
  <si>
    <t>20 ha</t>
  </si>
  <si>
    <t>Záměry rozvoje sídel s rozlohou záměru od stanoveného limitu.</t>
  </si>
  <si>
    <t>Parkoviště</t>
  </si>
  <si>
    <t>Parkoviště nebo garáže s kapacitou od stanoveného limitu parkovacích stání v součtu pro celou stavbu.</t>
  </si>
  <si>
    <t>500 míst</t>
  </si>
  <si>
    <t>Obchodní komplexy</t>
  </si>
  <si>
    <t>Výstavba obchodních komplexů a nákupních středisek s celkovou zastavěnou plochou od stanoveného limitu.</t>
  </si>
  <si>
    <t>6 tis. m2</t>
  </si>
  <si>
    <t>Zábavní průmysl a rekreace</t>
  </si>
  <si>
    <t>Stálé tratě pro závodění a testování motorových vozidel s délkou od stanoveného limitu.</t>
  </si>
  <si>
    <t>Testovací lavice motorů, turbín nebo reaktorů.</t>
  </si>
  <si>
    <t xml:space="preserve">	Skladování železného šrotu (včetně vrakovišť) od stanoveného limitu.</t>
  </si>
  <si>
    <t>1 tis. t</t>
  </si>
  <si>
    <t>Sjezdové tratě, lyžařské vleky, lanovky a související zařízení.</t>
  </si>
  <si>
    <t>Rekreační přístavy pro plavidla s výtlakem od stanoveného limitu (a) nebo pro plavidla v počtu od stanoveného limitu (b).</t>
  </si>
  <si>
    <t>a) 1t
b) 25 plavidel</t>
  </si>
  <si>
    <t>Rekreační a sportovní areály vně sídelních oblastí na ploše od stanoveného limitu (a) a ubytovací zařízení vně sídelních oblastí s kapacitou od stanoveného limitu (b).</t>
  </si>
  <si>
    <t>a) 1 ha
b) 100 lůžek</t>
  </si>
  <si>
    <t>Stálé kempy a autokempy s ubytovací kapacitou od stanoveného limitu.</t>
  </si>
  <si>
    <t>100 osob</t>
  </si>
  <si>
    <t>Tematické areály na ploše od stanoveného limitu; krematoria.</t>
  </si>
  <si>
    <t>2 ha</t>
  </si>
  <si>
    <t>Posuzování vlivů koncepce na životní prostředí - § 10a-i zákona č. 100/2001 Sb., o posuzování vlivů na životní prostředí</t>
  </si>
  <si>
    <t xml:space="preserve">Předmět posuzování vlivů koncepce na životní prostředí: </t>
  </si>
  <si>
    <t>(1) Předmětem posuzování vlivů koncepce na životní prostředí (dále jen "posuzování koncepce") podle tohoto zákona jsou:</t>
  </si>
  <si>
    <t>a) koncepce, které stanoví rámec pro budoucí povolení záměrů uvedených v příloze č. 1, zpracovávané v oblasti zemědělství, lesního hospodářství, myslivosti, rybářství, nakládání s povrchovými nebo podzemními vodami, energetiky, průmyslu, dopravy, odpadového hospodářství, telekomunikací, cestovního ruchu, územního plánování, regionálního rozvoje a životního prostředí včetně ochrany přírody, a dále koncepce, u kterých podle stanoviska orgánu ochrany přírody nelze vyloučit významný vliv na předmět ochrany nebo celistvost evropsky významné lokality nebo ptačí oblasti podle zákona o ochraně přírody a krajiny; tyto koncepce podléhají posuzování vždy,                     b) koncepce podle písmene a), u nichž je dotčené území tvořeno územním obvodem jedné nebo několika obcí, které stanoví využití území místního významu, pokud se tak stanoví ve zjišťovacím řízení podle § 10d,                                                                                                                                         c) změny koncepcí podle písmen a) a b), pokud se tak stanoví ve zjišťovacím řízení podle § 10d.</t>
  </si>
  <si>
    <t>(2) Rámec pro budoucí povolení záměrů uvedených v příloze č. 1 k tomuto zákonu je dán vždy, pokud koncepce stanoví podmínky pro jejich povolování, zejména pokud jde o umístění, povahu, velikost, provozní podmínky nebo požadavky na přírodní zdroje.</t>
  </si>
  <si>
    <t>(3) Posuzování vlivů záměru na životní prostředí nenahrazuje posuzování vlivů koncepce na životní prostředí. Údaje získané při posuzování vlivů záměru na životní prostředí, případně při hodnocení důsledků záměru na předmět ochrany a celistvost evropsky významné lokality nebo ptačí oblasti a na stav jejich ochrany lze využít při posuzování vlivů koncepce na životní prostředí.</t>
  </si>
  <si>
    <t>(4) Předmětem posuzování podle tohoto zákona nejsou:</t>
  </si>
  <si>
    <t>a) koncepce zpracovávané pouze pro účely obrany státu,                                                                                                                                                                          b) koncepce zpracovávané pro případ mimořádných událostí, při kterých dochází k závažnému a bezprostřednímu ohrožení životního prostředí, zdraví, bezpečnosti nebo majetku osob,4a                                                                                                                                                                                  c) finanční a rozpočtové koncepce.</t>
  </si>
  <si>
    <t>Kategorie činností</t>
  </si>
  <si>
    <t>Spalování paliv v zařízeních o celkovém jmenovitém tepelném příkonu 50 MW nebo více.</t>
  </si>
  <si>
    <t>Rafinace minerálních olejů a plynů.</t>
  </si>
  <si>
    <t>Výroba koksu.</t>
  </si>
  <si>
    <t>Zplyňování nebo zkapalňování</t>
  </si>
  <si>
    <r>
      <t>a)</t>
    </r>
    <r>
      <rPr>
        <sz val="10"/>
        <color rgb="FF000000"/>
        <rFont val="Arial"/>
        <family val="2"/>
        <charset val="238"/>
      </rPr>
      <t> černého uhlí,</t>
    </r>
  </si>
  <si>
    <r>
      <t>b)</t>
    </r>
    <r>
      <rPr>
        <sz val="10"/>
        <color rgb="FF000000"/>
        <rFont val="Arial"/>
        <family val="2"/>
        <charset val="238"/>
      </rPr>
      <t> jiných paliv v zařízeních o celkovém jmenovitém tepelném příkonu 20 MW nebo více.</t>
    </r>
  </si>
  <si>
    <t xml:space="preserve">2. </t>
  </si>
  <si>
    <t>Výroba a zpracování kovů</t>
  </si>
  <si>
    <t>Pražení nebo slinování kovové rudy včetně sirníkové rudy.</t>
  </si>
  <si>
    <t>Výroba surového železa nebo oceli z prvotních nebo druhotných surovin, včetně kontinuálního lití, o kapacitě větší než 2,5 t za hodinu.</t>
  </si>
  <si>
    <t>Zpracování železných kovů</t>
  </si>
  <si>
    <r>
      <t>a)</t>
    </r>
    <r>
      <rPr>
        <sz val="10"/>
        <color rgb="FF000000"/>
        <rFont val="Arial"/>
        <family val="2"/>
        <charset val="238"/>
      </rPr>
      <t> provoz válcoven za tepla o kapacitě větší než 20 t surové oceli za hodinu,</t>
    </r>
  </si>
  <si>
    <r>
      <t>b)</t>
    </r>
    <r>
      <rPr>
        <sz val="10"/>
        <color rgb="FF000000"/>
        <rFont val="Arial"/>
        <family val="2"/>
        <charset val="238"/>
      </rPr>
      <t> provoz kováren s buchary o energii větší než 50 kJ na jeden buchar, kde je tepelný výkon větší než 20 MW,</t>
    </r>
  </si>
  <si>
    <r>
      <t>c)</t>
    </r>
    <r>
      <rPr>
        <sz val="10"/>
        <color rgb="FF000000"/>
        <rFont val="Arial"/>
        <family val="2"/>
        <charset val="238"/>
      </rPr>
      <t> nanášení ochranných povlaků z roztavených kovů se zpracovávaným množstvím větším než 2 tuny surové oceli za hodinu.</t>
    </r>
  </si>
  <si>
    <t>Provoz sléváren železných kovů o výrobní kapacitě větší než 20 t denně.</t>
  </si>
  <si>
    <t>Zpracování neželezných kovů</t>
  </si>
  <si>
    <r>
      <t>a)</t>
    </r>
    <r>
      <rPr>
        <sz val="10"/>
        <color rgb="FF000000"/>
        <rFont val="Arial"/>
        <family val="2"/>
        <charset val="238"/>
      </rPr>
      <t> výroba surových neželezných kovů z rudy, koncentrátů nebo druhotných surovin metalurgickými, chemickými nebo elektrolytickými postupy,</t>
    </r>
  </si>
  <si>
    <r>
      <t>b)</t>
    </r>
    <r>
      <rPr>
        <sz val="10"/>
        <color rgb="FF000000"/>
        <rFont val="Arial"/>
        <family val="2"/>
        <charset val="238"/>
      </rPr>
      <t> tavení, včetně slévání slitin, neželezných kovů, včetně přetavovaných produktů a provoz sléváren neželezných kovů o kapacitě tavení větší než 4 t za den u olova a kadmia nebo 20 t denně u všech ostatních kovů.</t>
    </r>
  </si>
  <si>
    <r>
      <t>Povrchová úprava kovů nebo plastických hmot s použitím elektrolytických nebo chemických postupů, je-li obsah lázně větší než 30 m</t>
    </r>
    <r>
      <rPr>
        <vertAlign val="superscript"/>
        <sz val="10"/>
        <color rgb="FF000000"/>
        <rFont val="Arial"/>
        <family val="2"/>
        <charset val="238"/>
      </rPr>
      <t>3</t>
    </r>
    <r>
      <rPr>
        <sz val="10"/>
        <color rgb="FF000000"/>
        <rFont val="Arial"/>
        <family val="2"/>
        <charset val="238"/>
      </rPr>
      <t>.</t>
    </r>
  </si>
  <si>
    <t>3.</t>
  </si>
  <si>
    <t>Zpracování nerostů</t>
  </si>
  <si>
    <t>Výroba cementu, vápna a oxidu hořečnatého</t>
  </si>
  <si>
    <r>
      <t>a)</t>
    </r>
    <r>
      <rPr>
        <sz val="10"/>
        <color rgb="FF000000"/>
        <rFont val="Arial"/>
        <family val="2"/>
        <charset val="238"/>
      </rPr>
      <t> výroba cementářského slínku v rotačních pecích o výrobní kapacitě větší než 500 t za den nebo v jiných pecích o výrobní kapacitě větší než 50 t za den,</t>
    </r>
  </si>
  <si>
    <r>
      <t>b)</t>
    </r>
    <r>
      <rPr>
        <sz val="10"/>
        <color rgb="FF000000"/>
        <rFont val="Arial"/>
        <family val="2"/>
        <charset val="238"/>
      </rPr>
      <t> výroba vápna v pecích o výrobní kapacitě větší než 50 t za den,</t>
    </r>
  </si>
  <si>
    <r>
      <t>c)</t>
    </r>
    <r>
      <rPr>
        <sz val="10"/>
        <color rgb="FF000000"/>
        <rFont val="Arial"/>
        <family val="2"/>
        <charset val="238"/>
      </rPr>
      <t> výroba oxidu hořečnatého v pecích o výrobní kapacitě větší než 50 t za den.</t>
    </r>
  </si>
  <si>
    <t>Výroba azbestu nebo produktů na bázi azbestu.</t>
  </si>
  <si>
    <t>Výroba skla, včetně skleněných vláken, o kapacitě tavení větší než 20 t za den.</t>
  </si>
  <si>
    <t>Tavení nerostných materiálů, včetně výroby nerostných vláken, o kapacitě tavení větší než 20 t za den.</t>
  </si>
  <si>
    <r>
      <t>Výroba keramických výrobků vypalováním zejména krytinových tašek, cihel, žáruvzdorných tvárnic, obkládaček, kameniny nebo porcelánu o výrobní kapacitě větší než 75 t za den, nebo o kapacitě pecí větší než 4 m</t>
    </r>
    <r>
      <rPr>
        <vertAlign val="superscript"/>
        <sz val="10"/>
        <color rgb="FF000000"/>
        <rFont val="Arial"/>
        <family val="2"/>
        <charset val="238"/>
      </rPr>
      <t>3</t>
    </r>
    <r>
      <rPr>
        <sz val="10"/>
        <color rgb="FF000000"/>
        <rFont val="Arial"/>
        <family val="2"/>
        <charset val="238"/>
      </rPr>
      <t> a s hustotou vsázky větší než 300 kg/m</t>
    </r>
    <r>
      <rPr>
        <vertAlign val="superscript"/>
        <sz val="10"/>
        <color rgb="FF000000"/>
        <rFont val="Arial"/>
        <family val="2"/>
        <charset val="238"/>
      </rPr>
      <t>3</t>
    </r>
    <r>
      <rPr>
        <sz val="10"/>
        <color rgb="FF000000"/>
        <rFont val="Arial"/>
        <family val="2"/>
        <charset val="238"/>
      </rPr>
      <t> na pec.</t>
    </r>
  </si>
  <si>
    <t>4.</t>
  </si>
  <si>
    <t>Chemický průmysl</t>
  </si>
  <si>
    <t>U kategorií činností uvedených v této části se výrobou rozumí výroba látek nebo skupin látek uvedených v bodech 4.1 až 4.6 na základě chemických a biologických procesů v průmyslovém měřítku.</t>
  </si>
  <si>
    <t>Výroba organických chemických látek, jako jsou</t>
  </si>
  <si>
    <r>
      <t>a)</t>
    </r>
    <r>
      <rPr>
        <sz val="10"/>
        <color rgb="FF000000"/>
        <rFont val="Arial"/>
        <family val="2"/>
        <charset val="238"/>
      </rPr>
      <t> jednoduché uhlovodíky lineární nebo cyklické, nasycené nebo nenasycené, alifatické nebo aromatické,</t>
    </r>
  </si>
  <si>
    <r>
      <t>b)</t>
    </r>
    <r>
      <rPr>
        <sz val="10"/>
        <color rgb="FF000000"/>
        <rFont val="Arial"/>
        <family val="2"/>
        <charset val="238"/>
      </rPr>
      <t> kyslíkaté deriváty uhlovodíků jako alkoholy, aldehydy, ketony, karboxylové kyseliny, estery a směsi esterů, acetáty, ethery, peroxidy a epoxidové pryskyřice,</t>
    </r>
  </si>
  <si>
    <r>
      <t>c)</t>
    </r>
    <r>
      <rPr>
        <sz val="10"/>
        <color rgb="FF000000"/>
        <rFont val="Arial"/>
        <family val="2"/>
        <charset val="238"/>
      </rPr>
      <t> organické sloučeniny síry,</t>
    </r>
  </si>
  <si>
    <r>
      <t>d)</t>
    </r>
    <r>
      <rPr>
        <sz val="10"/>
        <color rgb="FF000000"/>
        <rFont val="Arial"/>
        <family val="2"/>
        <charset val="238"/>
      </rPr>
      <t> organické sloučeniny dusíku, jako aminy, amidy, nitroderiváty, nitrily, kyanatany, isokyanatany,</t>
    </r>
  </si>
  <si>
    <r>
      <t>e)</t>
    </r>
    <r>
      <rPr>
        <sz val="10"/>
        <color rgb="FF000000"/>
        <rFont val="Arial"/>
        <family val="2"/>
        <charset val="238"/>
      </rPr>
      <t> organické sloučeniny fosforu,</t>
    </r>
  </si>
  <si>
    <r>
      <t>f)</t>
    </r>
    <r>
      <rPr>
        <sz val="10"/>
        <color rgb="FF000000"/>
        <rFont val="Arial"/>
        <family val="2"/>
        <charset val="238"/>
      </rPr>
      <t> halogenderiváty uhlovodíků,</t>
    </r>
  </si>
  <si>
    <r>
      <t>g)</t>
    </r>
    <r>
      <rPr>
        <sz val="10"/>
        <color rgb="FF000000"/>
        <rFont val="Arial"/>
        <family val="2"/>
        <charset val="238"/>
      </rPr>
      <t> organokovové sloučeniny,</t>
    </r>
  </si>
  <si>
    <r>
      <t>h)</t>
    </r>
    <r>
      <rPr>
        <sz val="10"/>
        <color rgb="FF000000"/>
        <rFont val="Arial"/>
        <family val="2"/>
        <charset val="238"/>
      </rPr>
      <t> polymery určené jako suroviny k dalšímu zpracování, syntetická vlákna a vlákna na bázi celulózy,</t>
    </r>
  </si>
  <si>
    <r>
      <t>i)</t>
    </r>
    <r>
      <rPr>
        <sz val="10"/>
        <color rgb="FF000000"/>
        <rFont val="Arial"/>
        <family val="2"/>
        <charset val="238"/>
      </rPr>
      <t> syntetické kaučuky,</t>
    </r>
  </si>
  <si>
    <r>
      <t>j)</t>
    </r>
    <r>
      <rPr>
        <sz val="10"/>
        <color rgb="FF000000"/>
        <rFont val="Arial"/>
        <family val="2"/>
        <charset val="238"/>
      </rPr>
      <t> barviva a pigmenty,</t>
    </r>
  </si>
  <si>
    <r>
      <t>k)</t>
    </r>
    <r>
      <rPr>
        <sz val="10"/>
        <color rgb="FF000000"/>
        <rFont val="Arial"/>
        <family val="2"/>
        <charset val="238"/>
      </rPr>
      <t> povrchově aktivní látky.</t>
    </r>
  </si>
  <si>
    <t>Výroba anorganických látek, jako jsou</t>
  </si>
  <si>
    <r>
      <t>a)</t>
    </r>
    <r>
      <rPr>
        <sz val="10"/>
        <color rgb="FF000000"/>
        <rFont val="Arial"/>
        <family val="2"/>
        <charset val="238"/>
      </rPr>
      <t> plyny, jako čpavek, chlor nebo chlorovodík, fluor nebo fluorovodík, oxidy uhlíku, sloučeniny síry, oxidy dusíku, vodík, oxid siřičitý, karbonylchlorid,</t>
    </r>
  </si>
  <si>
    <r>
      <t>b)</t>
    </r>
    <r>
      <rPr>
        <sz val="10"/>
        <color rgb="FF000000"/>
        <rFont val="Arial"/>
        <family val="2"/>
        <charset val="238"/>
      </rPr>
      <t> kyseliny, jako kyselina chromová, kyselina fluorovodíková, kyselina fosforečná, kyselina dusičná, kyselina chlorovodíková, kyselina sírová, oleum, kyselina siřičitá,</t>
    </r>
  </si>
  <si>
    <r>
      <t>c)</t>
    </r>
    <r>
      <rPr>
        <sz val="10"/>
        <color rgb="FF000000"/>
        <rFont val="Arial"/>
        <family val="2"/>
        <charset val="238"/>
      </rPr>
      <t> zásady, jako hydroxid amonný, hydroxid draselný, hydroxid sodný,</t>
    </r>
  </si>
  <si>
    <r>
      <t>d)</t>
    </r>
    <r>
      <rPr>
        <sz val="10"/>
        <color rgb="FF000000"/>
        <rFont val="Arial"/>
        <family val="2"/>
        <charset val="238"/>
      </rPr>
      <t> soli, jako chlorid amonný, chlorečnan draselný, uhličitan draselný, uhličitan sodný, perboritan, dusičnan stříbrný,</t>
    </r>
  </si>
  <si>
    <r>
      <t>e)</t>
    </r>
    <r>
      <rPr>
        <sz val="10"/>
        <color rgb="FF000000"/>
        <rFont val="Arial"/>
        <family val="2"/>
        <charset val="238"/>
      </rPr>
      <t> nekovy, oxidy kovů či jiné anorganické sloučeniny, jako karbid vápníku, křemík, karbid křemíku.</t>
    </r>
  </si>
  <si>
    <t>Výroba hnojiv na bázi fosforu, dusíku a draslíku, a to jednoduchých nebo směsných.</t>
  </si>
  <si>
    <t>Výroba prostředků na ochranu rostlin nebo biocidů.</t>
  </si>
  <si>
    <t>Výroba farmaceutických produktů, včetně meziproduktů.</t>
  </si>
  <si>
    <t>Výroba výbušnin.</t>
  </si>
  <si>
    <t>5.</t>
  </si>
  <si>
    <t>Nakládání s odpady</t>
  </si>
  <si>
    <t>Odstraňování nebo využívání nebezpečných odpadů při kapacitě větší než 10 t za den a zahrnující nejméně jednu z těchto činností</t>
  </si>
  <si>
    <r>
      <t>a)</t>
    </r>
    <r>
      <rPr>
        <sz val="10"/>
        <color rgb="FF000000"/>
        <rFont val="Arial"/>
        <family val="2"/>
        <charset val="238"/>
      </rPr>
      <t> biologická úprava,</t>
    </r>
  </si>
  <si>
    <r>
      <t>b)</t>
    </r>
    <r>
      <rPr>
        <sz val="10"/>
        <color rgb="FF000000"/>
        <rFont val="Arial"/>
        <family val="2"/>
        <charset val="238"/>
      </rPr>
      <t> fyzikálně-chemická úprava,</t>
    </r>
  </si>
  <si>
    <r>
      <t>c)</t>
    </r>
    <r>
      <rPr>
        <sz val="10"/>
        <color rgb="FF000000"/>
        <rFont val="Arial"/>
        <family val="2"/>
        <charset val="238"/>
      </rPr>
      <t> míšení nebo směšování před zahájením některé z dalších činností uvedených v bodech 5.1 a 5.2,</t>
    </r>
  </si>
  <si>
    <r>
      <t>d)</t>
    </r>
    <r>
      <rPr>
        <sz val="10"/>
        <color rgb="FF000000"/>
        <rFont val="Arial"/>
        <family val="2"/>
        <charset val="238"/>
      </rPr>
      <t> opětovné balení před zahájením některé z dalších činností uvedených v bodech 5.1 a 5.2,</t>
    </r>
  </si>
  <si>
    <r>
      <t>e)</t>
    </r>
    <r>
      <rPr>
        <sz val="10"/>
        <color rgb="FF000000"/>
        <rFont val="Arial"/>
        <family val="2"/>
        <charset val="238"/>
      </rPr>
      <t> zpětné získávání či regenerace rozpouštědel,</t>
    </r>
  </si>
  <si>
    <r>
      <t>f)</t>
    </r>
    <r>
      <rPr>
        <sz val="10"/>
        <color rgb="FF000000"/>
        <rFont val="Arial"/>
        <family val="2"/>
        <charset val="238"/>
      </rPr>
      <t> recyklace či zpětné získávání anorganických látek jiných než kovy nebo sloučeniny kovů;</t>
    </r>
  </si>
  <si>
    <r>
      <t>g)</t>
    </r>
    <r>
      <rPr>
        <sz val="10"/>
        <color rgb="FF000000"/>
        <rFont val="Arial"/>
        <family val="2"/>
        <charset val="238"/>
      </rPr>
      <t> regenerace kyselin nebo zásad,</t>
    </r>
  </si>
  <si>
    <r>
      <t>h)</t>
    </r>
    <r>
      <rPr>
        <sz val="10"/>
        <color rgb="FF000000"/>
        <rFont val="Arial"/>
        <family val="2"/>
        <charset val="238"/>
      </rPr>
      <t> zpětné získávání složek používaných ke snižování znečištění,</t>
    </r>
  </si>
  <si>
    <r>
      <t>i)</t>
    </r>
    <r>
      <rPr>
        <sz val="10"/>
        <color rgb="FF000000"/>
        <rFont val="Arial"/>
        <family val="2"/>
        <charset val="238"/>
      </rPr>
      <t> zpětné získávání složek katalyzátorů,</t>
    </r>
  </si>
  <si>
    <r>
      <t>j)</t>
    </r>
    <r>
      <rPr>
        <sz val="10"/>
        <color rgb="FF000000"/>
        <rFont val="Arial"/>
        <family val="2"/>
        <charset val="238"/>
      </rPr>
      <t> rafinace olejů nebo jiné opětovné použití olejů,</t>
    </r>
  </si>
  <si>
    <r>
      <t>k)</t>
    </r>
    <r>
      <rPr>
        <sz val="10"/>
        <color rgb="FF000000"/>
        <rFont val="Arial"/>
        <family val="2"/>
        <charset val="238"/>
      </rPr>
      <t> ukládání do povrchových nádrží.</t>
    </r>
  </si>
  <si>
    <r>
      <t>Odstranění nebo využití odpadu v zařízeních určených k tepelnému zpracování odpadu</t>
    </r>
    <r>
      <rPr>
        <b/>
        <vertAlign val="superscript"/>
        <sz val="10"/>
        <color rgb="FF15679C"/>
        <rFont val="Arial"/>
        <family val="2"/>
        <charset val="238"/>
      </rPr>
      <t>28</t>
    </r>
    <r>
      <rPr>
        <b/>
        <sz val="10"/>
        <color rgb="FF15679C"/>
        <rFont val="Arial"/>
        <family val="2"/>
        <charset val="238"/>
      </rPr>
      <t>)</t>
    </r>
  </si>
  <si>
    <r>
      <t>a)</t>
    </r>
    <r>
      <rPr>
        <sz val="10"/>
        <color rgb="FF000000"/>
        <rFont val="Arial"/>
        <family val="2"/>
        <charset val="238"/>
      </rPr>
      <t> při kapacitě větší než 3 t za hodinu v případě ostatního odpadu,</t>
    </r>
  </si>
  <si>
    <r>
      <t>b)</t>
    </r>
    <r>
      <rPr>
        <sz val="10"/>
        <color rgb="FF000000"/>
        <rFont val="Arial"/>
        <family val="2"/>
        <charset val="238"/>
      </rPr>
      <t> při kapacitě větší než 10 t za den v případě nebezpečného odpadu.</t>
    </r>
  </si>
  <si>
    <r>
      <t>a)</t>
    </r>
    <r>
      <rPr>
        <sz val="10"/>
        <color rgb="FF000000"/>
        <rFont val="Arial"/>
        <family val="2"/>
        <charset val="238"/>
      </rPr>
      <t> Odstraňování ostatních odpadů o kapacitě nad 50 t za den a zahrnující nejméně jednu z následujících činností, s výjimkou čištění městských odpadních vod</t>
    </r>
  </si>
  <si>
    <r>
      <t>1.</t>
    </r>
    <r>
      <rPr>
        <sz val="10"/>
        <color rgb="FF000000"/>
        <rFont val="Arial"/>
        <family val="2"/>
        <charset val="238"/>
      </rPr>
      <t> biologická úprava,</t>
    </r>
  </si>
  <si>
    <r>
      <t>2.</t>
    </r>
    <r>
      <rPr>
        <sz val="10"/>
        <color rgb="FF000000"/>
        <rFont val="Arial"/>
        <family val="2"/>
        <charset val="238"/>
      </rPr>
      <t> fyzikálně-chemická úprava,</t>
    </r>
  </si>
  <si>
    <r>
      <t>3.</t>
    </r>
    <r>
      <rPr>
        <sz val="10"/>
        <color rgb="FF000000"/>
        <rFont val="Arial"/>
        <family val="2"/>
        <charset val="238"/>
      </rPr>
      <t> předúprava odpadu pro tepelné zpracování,</t>
    </r>
  </si>
  <si>
    <r>
      <t>4.</t>
    </r>
    <r>
      <rPr>
        <sz val="10"/>
        <color rgb="FF000000"/>
        <rFont val="Arial"/>
        <family val="2"/>
        <charset val="238"/>
      </rPr>
      <t> úprava strusky a popela,</t>
    </r>
  </si>
  <si>
    <r>
      <t>5.</t>
    </r>
    <r>
      <rPr>
        <sz val="10"/>
        <color rgb="FF000000"/>
        <rFont val="Arial"/>
        <family val="2"/>
        <charset val="238"/>
      </rPr>
      <t> úprava kovových odpadů v drtičkách, včetně odpadních elektrických a elektronických zařízení, vozidel s ukončenou životností a jejich součástí,</t>
    </r>
  </si>
  <si>
    <r>
      <t>b)</t>
    </r>
    <r>
      <rPr>
        <sz val="10"/>
        <color rgb="FF000000"/>
        <rFont val="Arial"/>
        <family val="2"/>
        <charset val="238"/>
      </rPr>
      <t> Využití nebo využití kombinované s odstraněním jiných než nebezpečných odpadů, při kapacitě větší než 75 t za den a zahrnující nejméně jednu z následujících činností, s výjimkou čištění městských odpadních vod</t>
    </r>
  </si>
  <si>
    <r>
      <t>2.</t>
    </r>
    <r>
      <rPr>
        <sz val="10"/>
        <color rgb="FF000000"/>
        <rFont val="Arial"/>
        <family val="2"/>
        <charset val="238"/>
      </rPr>
      <t> předúprava odpadu pro tepelné zpracování,</t>
    </r>
  </si>
  <si>
    <r>
      <t>3.</t>
    </r>
    <r>
      <rPr>
        <sz val="10"/>
        <color rgb="FF000000"/>
        <rFont val="Arial"/>
        <family val="2"/>
        <charset val="238"/>
      </rPr>
      <t> úprava strusky a popela,</t>
    </r>
  </si>
  <si>
    <r>
      <t>4.</t>
    </r>
    <r>
      <rPr>
        <sz val="10"/>
        <color rgb="FF000000"/>
        <rFont val="Arial"/>
        <family val="2"/>
        <charset val="238"/>
      </rPr>
      <t> úprava kovových odpadů v drtičkách, včetně odpadních elektrických a elektronických zařízení, vozidel s ukončenou životností a jejich součástí.</t>
    </r>
  </si>
  <si>
    <t>Je-li jedinou z použitých činností úpravy odpadu anaerobní digesce, činí prahová hodnota pro kapacitu u této činnosti 100 t za den.</t>
  </si>
  <si>
    <t>Skládky, které přijímají více než 10 t odpadu denně nebo mají celkovou kapacitu větší než 25000 t odpadu, s výjimkou skládek inertního odpadu.</t>
  </si>
  <si>
    <t>Skladování nebezpečného odpadu, na něž se nevztahuje bod 5.4, před provedením činností uvedených v bodech 5.1 a 5.2 o celkovém objemu větším než 50 t, s výjimkou shromažďování před sběrem na místě, kde odpad vzniká.</t>
  </si>
  <si>
    <t>Podzemní uložení nebezpečného odpadu o celkové kapacitě větší než 50 t.</t>
  </si>
  <si>
    <t>6.</t>
  </si>
  <si>
    <t>Ostatní průmyslové činnosti</t>
  </si>
  <si>
    <t>Průmyslová výroba</t>
  </si>
  <si>
    <r>
      <t>a)</t>
    </r>
    <r>
      <rPr>
        <sz val="10"/>
        <color rgb="FF000000"/>
        <rFont val="Arial"/>
        <family val="2"/>
        <charset val="238"/>
      </rPr>
      <t> buničiny ze dřeva nebo jiných vláknitých materiálů,</t>
    </r>
  </si>
  <si>
    <r>
      <t>b)</t>
    </r>
    <r>
      <rPr>
        <sz val="10"/>
        <color rgb="FF000000"/>
        <rFont val="Arial"/>
        <family val="2"/>
        <charset val="238"/>
      </rPr>
      <t> papíru a lepenky, o výrobní kapacitě větší než 20 t denně,</t>
    </r>
  </si>
  <si>
    <r>
      <t>c)</t>
    </r>
    <r>
      <rPr>
        <sz val="10"/>
        <color rgb="FF000000"/>
        <rFont val="Arial"/>
        <family val="2"/>
        <charset val="238"/>
      </rPr>
      <t> jednoho či více následujících druhů desek na bázi dřeva: desky z orientovaných třísek, dřevotřískové desky nebo dřevovláknité desky, při výrobní kapacitě větší než 600 m</t>
    </r>
    <r>
      <rPr>
        <vertAlign val="superscript"/>
        <sz val="10"/>
        <color rgb="FF000000"/>
        <rFont val="Arial"/>
        <family val="2"/>
        <charset val="238"/>
      </rPr>
      <t>3</t>
    </r>
    <r>
      <rPr>
        <sz val="10"/>
        <color rgb="FF000000"/>
        <rFont val="Arial"/>
        <family val="2"/>
        <charset val="238"/>
      </rPr>
      <t> za den.</t>
    </r>
  </si>
  <si>
    <t>Předúprava, operace jako praní, bělení, mercerace nebo barvení textilních vláken či textilií při kapacitě zpracování větší než 10 t za den.</t>
  </si>
  <si>
    <t>Vydělávání kůže a kožešin při zpracovatelské kapacitě větší než 12 t hotových výrobků za den.</t>
  </si>
  <si>
    <r>
      <t>a)</t>
    </r>
    <r>
      <rPr>
        <sz val="10"/>
        <color rgb="FF000000"/>
        <rFont val="Arial"/>
        <family val="2"/>
        <charset val="238"/>
      </rPr>
      <t> Jatka o kapacitě porážky větší než 50 t jatečně opracovaných těl denně,</t>
    </r>
  </si>
  <si>
    <r>
      <t>b)</t>
    </r>
    <r>
      <rPr>
        <sz val="10"/>
        <color rgb="FF000000"/>
        <rFont val="Arial"/>
        <family val="2"/>
        <charset val="238"/>
      </rPr>
      <t> úprava a zpracování, jiné než výlučně balení, následujících surovin, a to bez ohledu na to, zda dříve byly nebo nebyly zpracovány, za účelem výroby potravin nebo krmiv</t>
    </r>
  </si>
  <si>
    <r>
      <t>1.</t>
    </r>
    <r>
      <rPr>
        <sz val="10"/>
        <color rgb="FF000000"/>
        <rFont val="Arial"/>
        <family val="2"/>
        <charset val="238"/>
      </rPr>
      <t> pouze ze surovin živočišného původu (jiných než výlučně mléka) při výrobní kapacitě větší než 75 t za den,</t>
    </r>
  </si>
  <si>
    <r>
      <t>2.</t>
    </r>
    <r>
      <rPr>
        <sz val="10"/>
        <color rgb="FF000000"/>
        <rFont val="Arial"/>
        <family val="2"/>
        <charset val="238"/>
      </rPr>
      <t> pouze ze surovin rostlinného původu při výrobní kapacitě větší než 300 t za den, nebo není-li zařízení žádný rok v nepřetržitém provozu po dobu delší než 90 po sobě jdoucích dnů, 600 t za den,</t>
    </r>
  </si>
  <si>
    <r>
      <t>3.</t>
    </r>
    <r>
      <rPr>
        <sz val="10"/>
        <color rgb="FF000000"/>
        <rFont val="Arial"/>
        <family val="2"/>
        <charset val="238"/>
      </rPr>
      <t> ze surovin živočišného a rostlinného původu, ve formě kombinovaných nebo samostatných výrobků, při výrobní kapacitě v tunách za den větší než</t>
    </r>
  </si>
  <si>
    <r>
      <t>-</t>
    </r>
    <r>
      <rPr>
        <sz val="10"/>
        <color rgb="FF000000"/>
        <rFont val="Arial"/>
        <family val="2"/>
        <charset val="238"/>
      </rPr>
      <t> 75, pokud A je 10 nebo více, nebo</t>
    </r>
  </si>
  <si>
    <r>
      <t>-</t>
    </r>
    <r>
      <rPr>
        <sz val="10"/>
        <color rgb="FF000000"/>
        <rFont val="Arial"/>
        <family val="2"/>
        <charset val="238"/>
      </rPr>
      <t> [300- (22,5 × A)] ve všech ostatních případech, kde „A“ je podíl materiálu živočišného původu v procentech hmotnostních na výrobní kapacitě.</t>
    </r>
  </si>
  <si>
    <t>Do konečné hmotnosti výrobku se nezahrnuje hmotnost obalů.</t>
  </si>
  <si>
    <t>Tento pododdíl se nepoužije, pokud je surovinou pouze mléko.</t>
  </si>
  <si>
    <r>
      <t>c)</t>
    </r>
    <r>
      <rPr>
        <sz val="10"/>
        <color rgb="FF000000"/>
        <rFont val="Arial"/>
        <family val="2"/>
        <charset val="238"/>
      </rPr>
      <t> Úprava a zpracování pouze mléka při kapacitě odebíraného mléka větší než 200 t za den v průměru za rok.</t>
    </r>
  </si>
  <si>
    <t>Odstraňování nebo zpracování vedlejších produktů živočišného původu a odpadů živočišného původu o kapacitě zpracování větší než 10 t za den.</t>
  </si>
  <si>
    <t>Intenzivní chov drůbeže nebo prasat</t>
  </si>
  <si>
    <r>
      <t>a)</t>
    </r>
    <r>
      <rPr>
        <sz val="10"/>
        <color rgb="FF000000"/>
        <rFont val="Arial"/>
        <family val="2"/>
        <charset val="238"/>
      </rPr>
      <t> s prostorem pro více než 40000 kusů drůbeže,</t>
    </r>
  </si>
  <si>
    <r>
      <t>b)</t>
    </r>
    <r>
      <rPr>
        <sz val="10"/>
        <color rgb="FF000000"/>
        <rFont val="Arial"/>
        <family val="2"/>
        <charset val="238"/>
      </rPr>
      <t> s prostorem pro více než 2000 kusů prasat na porážku nad 30 kg, nebo</t>
    </r>
  </si>
  <si>
    <r>
      <t>c)</t>
    </r>
    <r>
      <rPr>
        <sz val="10"/>
        <color rgb="FF000000"/>
        <rFont val="Arial"/>
        <family val="2"/>
        <charset val="238"/>
      </rPr>
      <t> s prostorem pro více než 750 kusů prasnic.</t>
    </r>
  </si>
  <si>
    <t>Povrchová úprava látek, předmětů nebo výrobků používající organická rozpouštědla, zejména provádějící apreturu, potiskování, pokovování, odmašťování, nepromokavou úpravu, úpravu rozměrů, barvení, čištění nebo impregnaci, při spotřebě organických rozpouštědel vyšší než 150 kg za hodinu nebo než 200 t za rok.</t>
  </si>
  <si>
    <t>Výroba uhlíku vysokoteplotní karbonizací černého uhlí nebo elektrografitu vypalováním či grafitizací.</t>
  </si>
  <si>
    <r>
      <t>Zachytávání oxidu uhličitého ze zařízení, na která se vztahuje zákon o integrované prevenci, za účelem jeho ukládání do přírodních horninových struktur podle jiného právního předpisu</t>
    </r>
    <r>
      <rPr>
        <b/>
        <vertAlign val="superscript"/>
        <sz val="10"/>
        <color rgb="FF15679C"/>
        <rFont val="Arial"/>
        <family val="2"/>
        <charset val="238"/>
      </rPr>
      <t>27</t>
    </r>
    <r>
      <rPr>
        <b/>
        <sz val="10"/>
        <color rgb="FF15679C"/>
        <rFont val="Arial"/>
        <family val="2"/>
        <charset val="238"/>
      </rPr>
      <t>)</t>
    </r>
    <r>
      <rPr>
        <sz val="10"/>
        <color rgb="FF000000"/>
        <rFont val="Arial"/>
        <family val="2"/>
        <charset val="238"/>
      </rPr>
      <t>.</t>
    </r>
  </si>
  <si>
    <r>
      <t>Konzervace dřeva a dřevěných výrobků chemickými látkami při výrobní kapacitě větší než 75 m</t>
    </r>
    <r>
      <rPr>
        <vertAlign val="superscript"/>
        <sz val="10"/>
        <color rgb="FF000000"/>
        <rFont val="Arial"/>
        <family val="2"/>
        <charset val="238"/>
      </rPr>
      <t>3</t>
    </r>
    <r>
      <rPr>
        <sz val="10"/>
        <color rgb="FF000000"/>
        <rFont val="Arial"/>
        <family val="2"/>
        <charset val="238"/>
      </rPr>
      <t> za den, jiná než pouhé ošetření proti zabarvení běli.</t>
    </r>
  </si>
  <si>
    <t>Samostatně prováděné čištění odpadních vod, které nejsou městskými odpadními vodami a které jsou vypouštěny zařízením, na které se vztahuje tento zákon.</t>
  </si>
  <si>
    <t>Zdroj: Příloha č. 1 zákona č. 224/2015 Sb.</t>
  </si>
  <si>
    <t>Vzorec pro sčítání poměrného množství nebezpečných látek</t>
  </si>
  <si>
    <t>Příloha č. 1, tabulka I - Kategorie nebezpečných látek</t>
  </si>
  <si>
    <t>Příloha č. 1, tabulka II - Jmenovitě vybrané nebezpečné látky</t>
  </si>
  <si>
    <t>Kategorie nebezpečnosti v souladu s nařízením (ES) č. 1272/2008</t>
  </si>
  <si>
    <t>Množství nebezpečné látky v tunách</t>
  </si>
  <si>
    <t>Nebezpečné látky</t>
  </si>
  <si>
    <t>Číslo CAS(23))</t>
  </si>
  <si>
    <t>Sloupec 1</t>
  </si>
  <si>
    <t>Sloupec 2</t>
  </si>
  <si>
    <t>Sloupec 3</t>
  </si>
  <si>
    <t>Oddíl „H“ - NEBEZPEČNOST PRO ZDRAVÍ</t>
  </si>
  <si>
    <t>1. Dusičnan amonný (viz poznámka 7)</t>
  </si>
  <si>
    <t>-</t>
  </si>
  <si>
    <t>H1 AKUTNÍ TOXICITA kategorie 1, všechny cesty expozice</t>
  </si>
  <si>
    <t>2. Dusičnan amonný (viz poznámka 8)</t>
  </si>
  <si>
    <t>H2 AKUTNÍ TOXICITA</t>
  </si>
  <si>
    <t>3. Dusičnan amonný (viz poznámka 9)</t>
  </si>
  <si>
    <t>- kategorie 2, všechny cesty expozice</t>
  </si>
  <si>
    <t>4. Dusičnan amonný (viz poznámka 10)</t>
  </si>
  <si>
    <t>- kategorie 3, inhalační cesta expozice (viz poznámka 1)</t>
  </si>
  <si>
    <t>5. Dusičnan draselný (viz poznámka 11)</t>
  </si>
  <si>
    <t>H3 TOXICITA PRO SPECIFICKÉ CÍLOVÉ ORGÁNY - JEDNORÁZOVÁ EXPOZICE</t>
  </si>
  <si>
    <t>6. Dusičnan draselný (viz poznámka 12)</t>
  </si>
  <si>
    <t>Toxicita pro specifické cílové orgány - jednorázová expozice kategorie 1</t>
  </si>
  <si>
    <t>7. Oxid arseničný, kyselina arseničná nebo její soli</t>
  </si>
  <si>
    <t>1303-28-2</t>
  </si>
  <si>
    <t>Oddíl „P“ - FYZIKÁLNÍ NEBEZPEČNOST</t>
  </si>
  <si>
    <t>8. Oxid arsenitý, kyselina arsenitá nebo její soli</t>
  </si>
  <si>
    <t>1327-53-3</t>
  </si>
  <si>
    <t>P1a VÝBUŠNINY (viz poznámka 2)</t>
  </si>
  <si>
    <t>10</t>
  </si>
  <si>
    <t>9. Brom</t>
  </si>
  <si>
    <t>7726-95-6</t>
  </si>
  <si>
    <t>- nestabilní výbušniny, nebo</t>
  </si>
  <si>
    <t>10. Chlor</t>
  </si>
  <si>
    <t>7782-50-5</t>
  </si>
  <si>
    <t>- výbušniny, oddíl 1.1, 1.2, 1.3, 1.5 nebo 1.6, nebo</t>
  </si>
  <si>
    <t>11. Sloučeniny niklu v inhalovatelné práškové formě: oxid nikelnatý, oxid nikličitý, sulfid nikelnatý, sulfid niklitý, oxid niklitý</t>
  </si>
  <si>
    <t>- látky nebo směsi, které mají výbušné vlastnosti podle metody A.14 dle nařízení (ES) č. 440/2008 (viz poznámka 3) a nenáleží do třídy nebezpečnosti organické peroxidy nebo samovolně reagující látky a směsi</t>
  </si>
  <si>
    <t>12. Ethylenimin</t>
  </si>
  <si>
    <t>151-56-4</t>
  </si>
  <si>
    <t>P1b VÝBUŠNINY (viz poznámka 8) Výbušniny, oddíl 1.4 (viz poznámka 4)</t>
  </si>
  <si>
    <t>13. Fluor</t>
  </si>
  <si>
    <t>7782-41-4</t>
  </si>
  <si>
    <t>P2 HOŘLAVÉ PLYNY Hořlavé plyny, kategorie 1 nebo 2</t>
  </si>
  <si>
    <t>14. Formaldehyd (koncentrace ≥ 90 %)</t>
  </si>
  <si>
    <t>50-00-0</t>
  </si>
  <si>
    <t>P3a Hořlavé aerosoly (viz poznámka 5.1)</t>
  </si>
  <si>
    <t>15. Vodík</t>
  </si>
  <si>
    <t>1333-74-0</t>
  </si>
  <si>
    <t>„Hořlavé“ aerosoly kategorie 1 nebo 2 obsahující hořlavé plyny kategorie 1 nebo 2 nebo hořlavé kapaliny kategorie 1</t>
  </si>
  <si>
    <t>(čisté)</t>
  </si>
  <si>
    <t>16. Chlorovodík (zkapalněný plyn)</t>
  </si>
  <si>
    <t>7647-01-0</t>
  </si>
  <si>
    <t>P3b Hořlavé aerosoly (viz poznámka 5.1)</t>
  </si>
  <si>
    <t>17. Alkyly olova</t>
  </si>
  <si>
    <t>„Hořlavé“ aerosoly kategorie 1 nebo 2 neobsahující hořlavé plyny kategorie 1 nebo 2 ani hořlavé kapaliny kategorie 1 (viz poznámka 5.2)</t>
  </si>
  <si>
    <t>18. Zkapalněné hořlavé plyny, kategorie 1 nebo 2 (včetně LPG) a zemní plyn (viz poznámka 13)</t>
  </si>
  <si>
    <t>P4 OXIDUJÍCÍ PLYNY Oxidující plyny, kategorie 1</t>
  </si>
  <si>
    <t>19. Acetylen</t>
  </si>
  <si>
    <t>74-86-2</t>
  </si>
  <si>
    <t>P5a HOŘLAVÉ KAPALINY</t>
  </si>
  <si>
    <t>20. Ethylenoxid</t>
  </si>
  <si>
    <t>75-21-8</t>
  </si>
  <si>
    <t>- Hořlavé kapaliny, kategorie 1, nebo</t>
  </si>
  <si>
    <t>21. Propylenoxid</t>
  </si>
  <si>
    <t>75-56-9</t>
  </si>
  <si>
    <t>- hořlavé kapaliny kategorie 2 nebo 3 udržované za teplot nad jejich bodem varu nebo</t>
  </si>
  <si>
    <t>22. Methanol</t>
  </si>
  <si>
    <t>67-56-1</t>
  </si>
  <si>
    <t>- jiné kapaliny s bodem vzplanutí ≤ 60 °C, udržované za teplot nad jejich bodem varu (viz poznámka 6)</t>
  </si>
  <si>
    <t>23. 4, 4‘-methylen bis (2-chloranilin) nebo jeho soli, v práškové formě</t>
  </si>
  <si>
    <t>101-14-4</t>
  </si>
  <si>
    <t>P5b HOŘLAVÉ KAPALINY</t>
  </si>
  <si>
    <t>50</t>
  </si>
  <si>
    <t>24. Methylisokyanát</t>
  </si>
  <si>
    <t>624-83-9</t>
  </si>
  <si>
    <t>- Hořlavé kapaliny kategorie 2 nebo 3, u kterých zejména podmínky zpracování jako vysoký tlak nebo vysoká teplota mohou vytvořit nebezpečí závažné havárie, nebo</t>
  </si>
  <si>
    <t>25. Kyslík</t>
  </si>
  <si>
    <t>7782-44-7</t>
  </si>
  <si>
    <t>- jiné kapaliny s bodem vzplanutí ≤ 60 °C, u kterých zejména podmínky zpracování jako vysoký tlak nebo vysoká teplota mohou vytvořit nebezpečí závažné havárie (viz poznámka 6)</t>
  </si>
  <si>
    <t>26. 2,4-toluen diisokyanát 2,6-toluen diisokyanát</t>
  </si>
  <si>
    <t>91-08-7 584-84-9</t>
  </si>
  <si>
    <t>P5c HOŘLAVÉ KAPALINY</t>
  </si>
  <si>
    <t>27. Karbonyldichlorid (fosgen)</t>
  </si>
  <si>
    <t>75-44-5</t>
  </si>
  <si>
    <t>Hořlavé kapaliny, kategorie 2 nebo 3, nespadající pod položky P5a a P5b</t>
  </si>
  <si>
    <t>28. Arsan (arsenovodík)</t>
  </si>
  <si>
    <t>7784-42-1</t>
  </si>
  <si>
    <t>P6a Samovolně reagující látky a směsi a organické peroxidy</t>
  </si>
  <si>
    <t>29. Fosfan (fosforovodík)</t>
  </si>
  <si>
    <t>7803-51-2</t>
  </si>
  <si>
    <t>Samovolně reagující látky a směsi, typ A nebo B, nebo organické peroxidy, typ A nebo B</t>
  </si>
  <si>
    <t>30. Chlorid sirnatý</t>
  </si>
  <si>
    <t>10545-99-0</t>
  </si>
  <si>
    <t>P6b Samovolně reagující látky a směsi a organické peroxidy</t>
  </si>
  <si>
    <t>31. Oxid sírový</t>
  </si>
  <si>
    <t>Samovolně reagující látky a směsi, typ C, D, E nebo F, nebo organické peroxidy, typ C, D, E nebo F</t>
  </si>
  <si>
    <r>
      <t>32. Polychlordibenzofurany a polychlordibenzodioxiny (včetně TCDD)</t>
    </r>
    <r>
      <rPr>
        <vertAlign val="subscript"/>
        <sz val="10"/>
        <color rgb="FF000000"/>
        <rFont val="Arial"/>
        <family val="2"/>
        <charset val="238"/>
      </rPr>
      <t>: </t>
    </r>
    <r>
      <rPr>
        <sz val="10"/>
        <color rgb="FF000000"/>
        <rFont val="Arial"/>
        <family val="2"/>
        <charset val="238"/>
      </rPr>
      <t>kalkulované jako ekvivalent TCDD (viz poznámka 14)</t>
    </r>
  </si>
  <si>
    <t>P7 SAMOZÁPALNÉ kapaliny a tuhé látky</t>
  </si>
  <si>
    <t>33. Tyto KARCINOGENY nebo směsi obsahující tyto karcinogeny v koncentracích vyšších než 5 % hmotnostních:</t>
  </si>
  <si>
    <t>Samozápalné kapaliny, kategorie 1</t>
  </si>
  <si>
    <t>4-aminobifenyl nebo jeho soli, benzotrichlorid benzidin nebo jeho soli, bis(chlormethyl)ether chlormethylmethylether, 1,2-dibrommethan diethylsulfát, dimethylsulfát dimethylkarbamoylchlorid, 1,2-dibrom-3-chlorpropan, 1,2-dimethylhydrazin dimethylnitrosoamin, hexamethylfosfotriamidj hydrazin, 2-nafthylamin nebo jeho soli, 4-nitrodifenyl a 1,3 propansulton</t>
  </si>
  <si>
    <t>Samozápalné tuhé látky, kategorie 1</t>
  </si>
  <si>
    <t>34. Ropné produkty a alternativní paliva</t>
  </si>
  <si>
    <t>P8 OXIDUJÍCÍ KAPALINY A TUHÉ LÁTKY</t>
  </si>
  <si>
    <t>a) benzíny a primární benzíny,</t>
  </si>
  <si>
    <t>Oxidující kapaliny, kategorie 1, 2 nebo 3, nebo oxidující tuhé látky, kategorie 1, 2 nebo 3</t>
  </si>
  <si>
    <t>b) letecké petroleje (včetně paliva pro reaktivní motory),</t>
  </si>
  <si>
    <t>Oddíl „E“ - NEBEZPEČNOST PRO ŽIVOTNI PROSTŘEDÍ</t>
  </si>
  <si>
    <t>c) plynové oleje (včetně motorové nafty, topných olejů pro domácnost a směsí plynových olejů)</t>
  </si>
  <si>
    <t>E1 Nebezpečnost pro vodní prostředí v kategorii akutní 1 nebo chronická 1</t>
  </si>
  <si>
    <t>d) těžké topné oleje</t>
  </si>
  <si>
    <t>E2 Nebezpečnost pro vodní prostředí v kategorii chronická 2</t>
  </si>
  <si>
    <t>e) alternativní paliva sloužící ke stejným účelům a mající podobné vlastnosti, pokud jda o hořlavost a nebezpečnost pro životní prostředí jako produkty uvedené v písmenech a) až d)</t>
  </si>
  <si>
    <t>Oddíl „O“ - JINÁ NEBEZPEČNOST</t>
  </si>
  <si>
    <t>35. Bezvodý amoniak</t>
  </si>
  <si>
    <t>7664-41-7</t>
  </si>
  <si>
    <t>O1 Látky nebo směsi se standardní větou o nebezpečnosti EUH014</t>
  </si>
  <si>
    <t>36. Fluorid boritý</t>
  </si>
  <si>
    <t>O2 Látky a směsi, které při styku s vodou uvolňují hořlavé plyny, kategorie 1</t>
  </si>
  <si>
    <t>37. Sirovodík</t>
  </si>
  <si>
    <t>O3 Látky nebo směsi se standardní větou o nebezpečnosti EUH029</t>
  </si>
  <si>
    <t>38. Piperidin</t>
  </si>
  <si>
    <t>110-89-4</t>
  </si>
  <si>
    <t>39. Bis(2-dimethylaminoethyl)(methyl)amin</t>
  </si>
  <si>
    <t>3030-47-5</t>
  </si>
  <si>
    <t>40. 3-(2-ethylhexyloxy)propylamin</t>
  </si>
  <si>
    <t>5397-31-9</t>
  </si>
  <si>
    <r>
      <t>41. Směsi (</t>
    </r>
    <r>
      <rPr>
        <vertAlign val="superscript"/>
        <sz val="10"/>
        <color rgb="FF000000"/>
        <rFont val="Arial"/>
        <family val="2"/>
        <charset val="238"/>
      </rPr>
      <t>*</t>
    </r>
    <r>
      <rPr>
        <sz val="10"/>
        <color rgb="FF000000"/>
        <rFont val="Arial"/>
        <family val="2"/>
        <charset val="238"/>
      </rPr>
      <t>) chlornanu sodného klasifikované vel třídě akutní toxicita pro vodní prostředí, kategorie 1 [H400] obsahující méně než 5 % aktivního chlóru a neklasifikované v žádné jiné kategorii nebezpečnosti v tabulce I přílohy I.</t>
    </r>
  </si>
  <si>
    <r>
      <t>(</t>
    </r>
    <r>
      <rPr>
        <vertAlign val="superscript"/>
        <sz val="10"/>
        <color rgb="FF000000"/>
        <rFont val="Arial"/>
        <family val="2"/>
        <charset val="238"/>
      </rPr>
      <t>*</t>
    </r>
    <r>
      <rPr>
        <sz val="10"/>
        <color rgb="FF000000"/>
        <rFont val="Arial"/>
        <family val="2"/>
        <charset val="238"/>
      </rPr>
      <t>) Za předpokladu, že směs při nepřítomnosti chlornanu sodného nebude klasifikována ve třídě akutní toxicita pro vodní prostředí 1 [H400].</t>
    </r>
  </si>
  <si>
    <t>42. Propylamin (viz poznámka 15) 1</t>
  </si>
  <si>
    <t>107-10-8</t>
  </si>
  <si>
    <t>43. Terc-butyl-akrylát (viz poznámka 15)</t>
  </si>
  <si>
    <t>1663-39-4</t>
  </si>
  <si>
    <t>44. 2-methyl-3-butennitril (viz poznámka 15)</t>
  </si>
  <si>
    <t>16529-56-9</t>
  </si>
  <si>
    <t>45. Tetrahydro-3,5-dimethyl-1,3,5-thiadiazin-2-thion (Dazo-met) (viz poznámka 15)</t>
  </si>
  <si>
    <t>533-74-4</t>
  </si>
  <si>
    <t>46. Methyl-akrylát (viz poznámka 15)</t>
  </si>
  <si>
    <t>96-33-3</t>
  </si>
  <si>
    <t>47. 3-methylpyridin (viz poznámka 15)</t>
  </si>
  <si>
    <t>108-99-6</t>
  </si>
  <si>
    <t>48. 1-brom-3-chlorpropan (viz poznámka 15) |</t>
  </si>
  <si>
    <t>109-70-6</t>
  </si>
  <si>
    <t>Poznámky:</t>
  </si>
  <si>
    <t>1. Nebezpečné látky spadající do třídy akutní toxicita kategorie 3 orální cestou expozice (H 301) spadají do třídy nebezpečnosti H2 AKUTNÍ TOXICITA v těch případech, kdy nelze odvodit ani klasifikaci akutní inhalační toxicity ani klasifikaci akutní dermální toxicity, například v důsledku nedostatku přesvědčivých údajů o inhalační a dermální toxicitě.</t>
  </si>
  <si>
    <t>2. Třída nebezpečnosti výbušniny obsahuje výbušné předměty (viz oddíl 2.1 přílohy I nařízení (ES) č. 1272/2008). Je-li známo množství výbušné látky nebo směsi obsažené v předmětu, uvažuje se pro účely tohoto zákona toto množství. Není-li množství výbušné látky nebo směsi obsažené v předmětu známo, považuje se pro účely tohoto zákona za výbušninu celý předmět.</t>
  </si>
  <si>
    <t>3. Zkoušení výbušných vlastností látek a směsí je nezbytné pouze tehdy, pokud se screeningovou zkouškou podle části 3 přílohy 6 Doporučení OSN pro přepravu nebezpečného zboží: Příručka zkoušek a kritérií (dále jen „příručka zkoušek a kritérií OSN“)24) zjistí, že látka nebo směs může mít výbušné vlastnosti.</t>
  </si>
  <si>
    <t>4. Jsou-li výbušniny spadající do oddílu 1.4 vybaleny z obalu nebo znovu zabaleny, zařazují se v souladu s nařízením (ES) č. 1272/2008 do položky P1a, pokud nebude prokázáno, že jejich nebezpečnost nadále odpovídá oddílu 1.4.</t>
  </si>
  <si>
    <t>5.1 Hořlavé aerosoly se klasifikují podle směrnice Rady 75/324/EHS ze dne 20. května 1975 o sbližování právních předpisů členských států týkajících se aerosolových rozprašovačů25) (směrnice o aerosolových rozprašovačích).
„Extrémně hořlavé“ a „hořlavé“ aerosoly podle směrnice 75/324/EHS odpovídají hořlavým aerosolům kategorií 1 a 2 podle nařízení (ES) č. 1272/2008.</t>
  </si>
  <si>
    <t>5.2 Aby bylo možné použít tuto položku, je třeba prokázat, že aerosolový rozprašovač neobsahuje hořlavý plyn kategorie 1 nebo 2 ani hořlavou kapalinu kategorie 1.</t>
  </si>
  <si>
    <t>6. Podle bodu 2.6.4.5 přílohy I nařízení (ES) č. 1272/2008 nemusí být kapaliny s bodem vzplanutí vyšším než 35 °C zařazeny do kategorie 3, jestliže byly získány negativní výsledky v testu podpory hoření L.2, části III, oddílu 32 Příručky zkoušek a kritérií OSN. Při náročnějších podmínkách, například vysoké teplotě nebo tlaku, však toto neplatí, a proto jsou tyto kapaliny zařazeny do této kategorie</t>
  </si>
  <si>
    <t>7. Dusičnan amonný (5000 /10000): hnojiva schopná samovolného rozkladu
Toto se vztahuje na vícesložková nebo směsná hnojiva na bázi dusičnanu amonného (vícesložková nebo směsná hnojiva obsahující dusičnan amonný s fosforečnanem nebo uhličitanem draselným), která jsou schopna samovolného rozkladu podle zkoušky „Trough Test“ OSN (viz Příručka zkoušek a kriterií OSN, část III, pododdíl 38.2) a u kterých je obsah dusíku z dusičnanu amonného
- 15,75 %26) až 24,5 % 27) hmotnostních a které neobsahují více než 0,4 % hořlavých či organických látek celkem nebo splňují požadavky přílohy III-2 nařízení (ES) č. 2003/2003 ze dne 13. října 2003 o hnojivech28),
- 15,75 % hmotnostních nebo méně a hořlavé látky nejsou omezeny.</t>
  </si>
  <si>
    <t>8. Dusičnan amonný (1250/5000): jakost pro hnojiva
Toto se vztahuje na jednosložková hnojiva na bázi dusičnanu amonného a na vícesložková nebo směsná hnojiva na bázi dusičnanu amonného, která splňují požadavky přílohy III-2 nařízení (ES) č. 2003/2003 a u kterých je obsah dusíku z dusičnanu amonného
- větší než 24,5 % hmotnostních s výjimkou směsí dusičnanu amonného s dolomitem, vápencem nebo uhličitanem vápenatým o čistotě alespoň 90 %,
- větší než 15,75 % hmotnostních u směsí dusičnanu amonného a síranu amonného,
- větší než 28 %29) hmotnostních u směsí dusičnanu amonného s dolomitem, vápencem nebo uhličitanem vápenatým o čistotě alespoň 90 %.</t>
  </si>
  <si>
    <t>9. Dusičnan amonný (350/2500): technický
Toto se vztahuje na dusičnan amonný a směsi s dusičnanem amonným, jejichž obsah dusíku z dusičnanu amonného je:
- 24,5 % až 28 % hmotnostních a které neobsahují více než 0,4 % hořlavých látek,
- více než 28 % hmotnostních a které neobsahují více než 0,2 % hořlavých látek.
Toto se vztahuje také na vodné roztoky dusičnanu amonného, ve kterých jeho koncentrace přesahuje 80 % hmotnostních.</t>
  </si>
  <si>
    <t>10. Dusičnan amonný (10/50): materiál „off-spec“ (blíže neurčený) a hnojiva, která neprojdou zkouškou výbušnosti
Toto se vztahuje na:
- materiál vyřazený v průběhu výrobního postupu a dusičnan amonný a směsi s dusičnanem amonným, jedno-složková hnojiva na bázi dusičnanu amonného a vícesložková nebo směsná hnojiva na bázi dusičnanu amonného uvedené v poznámkách 8 a 9, které jsou vraceny nebo byly vráceny konečným uživatelem výrobci, do dočasného skladu nebo do zpracovatelského zařízení k přepracování, využití nebo zpracování pro bezpečné použití, protože již nevyhovují požadavkům uvedeným v poznámkách 8 a 9,
- hnojiva uvedená v první odrážce poznámky 7 a v poznámce 8 k této příloze, která nesplňují požadavky přílohy III-2 nařízení (ES) č. 2003/2003.</t>
  </si>
  <si>
    <t>11. Dusičnan draselný (5000/10000):
Toto se vztahuje na směsná hnojiva na bázi dusičnanu draselného s dusičnanem draselným ve formě granulí nebo mikrogranulí, která mají stejné nebezpečné vlastnosti jako čistý dusičnan draselný.</t>
  </si>
  <si>
    <t>12. Dusičnan draselný (1250/5000):
Toto se vztahuje na směsná hnojiva na bázi dusičnanu draselného s dusičnanem draselným v krystalické formě, která mají stejné nebezpečné vlastnosti jako čistý dusičnan draselný.</t>
  </si>
  <si>
    <t>13. Upravený bioplyn
Pro účely provedení tohoto zákona se upravený bioplyn klasifikuje v položce 18 tabulky II, pokud byl zpracován v souladu s platnými normami pro vyčištěný a upravený bioplyn se zaručením stejné kvality, jakou má zemní plyn včetně obsahu metanu, a pokud obsahuje maximálně 1 % kyslíku.</t>
  </si>
  <si>
    <t>14. Polychlorodibenzofurany a polychlorodibenzodioxiny
Množství polychlorodibenzofuranů a polychlorodibenzodioxinů se počítají s použitím následujících faktorů:</t>
  </si>
  <si>
    <t>WHO 2005 TEF</t>
  </si>
  <si>
    <t>2,3,7,8-TCDD</t>
  </si>
  <si>
    <t>2,3,7,8 - TCDF</t>
  </si>
  <si>
    <t>1,2,3,7,8-PeCDD</t>
  </si>
  <si>
    <t>2,3,4,7,8-PeCDF</t>
  </si>
  <si>
    <t>1,2,3,7,8-PeCDF</t>
  </si>
  <si>
    <t>1,2,3,4,7,8-HxCDD</t>
  </si>
  <si>
    <t>1,2,3,6,7,8-HxCDD</t>
  </si>
  <si>
    <t>1,2,3,4,7,8-HxCDF</t>
  </si>
  <si>
    <t>1,2,3,7,8,9-HxCDD</t>
  </si>
  <si>
    <t>1,2,3,7,8,9-HxCDF</t>
  </si>
  <si>
    <t>1,2,3,6,7,8-HxCDF</t>
  </si>
  <si>
    <t>1,2,3,4,6,7,8-HpCDD</t>
  </si>
  <si>
    <t>2,3,4,6,7,8-HxCDF</t>
  </si>
  <si>
    <t>OCDD</t>
  </si>
  <si>
    <t>1,2,3,4,6,7,8-HpCDF</t>
  </si>
  <si>
    <t>1,2,3,4,7,8,9-HpCDF</t>
  </si>
  <si>
    <t>OCDF</t>
  </si>
  <si>
    <t>(T = tetra, P = penta, Hx = hexa, Hp = hepta, O = okta) Zdroj - Van den Berg et al: The 2005 World Health Qrganization Re-evaluation of Human and Mammalian Toxic Equivalency Factors for Dioxins and Dioxin-like Compounds</t>
  </si>
  <si>
    <t>15. Pokud tato nebezpečná látka spadá do kategorie P5a hořlavá kapalina nebo P5b hořlavá kapalina, použijí se pro účely tohoto zákona nejnižší kvalifikační množství.</t>
  </si>
  <si>
    <t>Nástroj na posuzování environmentálních kritérií u produktu Podřízený úvěr</t>
  </si>
  <si>
    <t>(3) Tato výjimka se nevztahuje na opatření v rámci tohoto opatření v zařízeních určených výhradně na zpracování nerecyklovatelného nebezpečného odpadu a na stávající zařízení, pokud akce v rámci tohoto opatření mají za cíl zvýšit energetickou účinnost, zachytit výfukové plyny pro skladování nebo použití nebo využití materiálů ze spalování popela, pokud tyto akce v rámci daného opatření nevedou ke zvýšení kapacity zařízení na zpracování odpadu nebo k prodloužení životnosti zařízení; pro něž jsou poskytnuty důkazy na úrovni zařízení.                                                                                                                                                 (4) Tato výjimka se nevztahuje na akce v rámci daného opatření ve stávajících zařízeních na mechanicko-biologické zpracování odpadů, kde jsou akce v rámci daného opatření určena ke zvýšení energetické účinnosti nebo k dodatečnému vybavení tříděného odpadu na kompostování biologického odpadu a anaerobní digesce biologického odpadu na recyklaci, pokud akce v rámci daného opatření nevedou ke zvýšení kapacity zařízení na zpracování odpadů nebo k prodloužení životnosti zařízení; pro něž jsou poskytnuty důkazy na úrovni zařízení.</t>
  </si>
  <si>
    <t>(2) Pokud podporované činnosti dosáhnou předpokládaných emisí skleníkových plynů, které nejsou výrazně nižší než příslušné referenční hodnoty, mělo by být poskytnuto vysvětlení důvodů, proč to není možné. Referenční hodnoty stanovené pro přidělování bezplatných povolenek pro činnosti spadající do oblasti působnosti systému obchodování s emisemi podle prováděcího nařízení Komise (EU) 2021/447.</t>
  </si>
  <si>
    <t>Úvěr od Národní rozvojové banky</t>
  </si>
  <si>
    <t xml:space="preserve">Výstavba nových energeticky účinných budov </t>
  </si>
  <si>
    <t>Obnovitelná energie: z biomasy</t>
  </si>
  <si>
    <t xml:space="preserve">Energetická účinnost a demonstrační projekty v malých a středních 
podnicích nebo ve velkých podnicích a podpůrná opatření v souladu 
s kritérii energetické účinnosti </t>
  </si>
  <si>
    <t xml:space="preserve">Energeticky účinná renovace stávajícího bytového a domovního fondu, 
demonstrační projekty a podpůrná opatření v souladu s kritérii 
energetické účinnosti  </t>
  </si>
  <si>
    <t xml:space="preserve"> Odvádění a čištění odpadních vod v souladu s kritérii energetické 
účinnosti </t>
  </si>
  <si>
    <t xml:space="preserve">Pokud má opatření za cíl přeměnit průmyslové zóny a kontaminované lokality na přírodní úložiště uhlíku. </t>
  </si>
  <si>
    <t xml:space="preserve">Rekultivace průmyslových zón a kontaminovaných lokalit v souladu 
s kritérii účinnosti </t>
  </si>
  <si>
    <t xml:space="preserve">ICT: Jiné druhy infrastruktury ICT (včetně rozsáhlých počítačových 
zdrojů/zařízení, datových center, čidel a dalšího bezdrátového zařízení) 
v souladu s kritérii pro snížení emisí uhlíku nebo s kritérii energetické 
účinnosti </t>
  </si>
  <si>
    <t>Pokud je cíl opatření v souladu se směrnicí (EU) 2018/2001.</t>
  </si>
  <si>
    <t xml:space="preserve">Infrastruktura pro alternativní paliva </t>
  </si>
  <si>
    <t xml:space="preserve"> Podpora použití recyklovaných materiálů jako surovin v souladu 
s kritérii účinnosti </t>
  </si>
  <si>
    <t xml:space="preserve">Pokud má opatření za cíl přeměnit alespoň 50 % hmotnosti zpracovaného, odděleně sebraného odpadu, který není klasifikován jako nebezpečný, na druhotné suroviny. </t>
  </si>
  <si>
    <t xml:space="preserve">Pokud má opatření docílit v průměru alespoň středně rozsáhlou míru renovací definovanou v doporučení (EU) 2019/786. Renovace  budov zahrnuje také infrastrukturu pro předškolní vzdělávání a péči, pro primární, sekundární a terciální vzdělávání, pro odborné vzdělávání a přípravu a vzdělávání dospělých, bytovou infrastrukturu včetně bytové infrastruktury pro migranty, uprchlíky a osoby pod mezinárodní ochranou nebo osoby, které o ni žádají, sociální infrastrukturu přispívající k sociálnímu začlenění do komunity a zdravotní infrastrukturu. </t>
  </si>
  <si>
    <t xml:space="preserve"> Pro směrnici EP a Rady (EU) 2018/2001 klikněte zde</t>
  </si>
  <si>
    <t>Pro doporučení Komise (EU) 2019/786 klikněte zde</t>
  </si>
  <si>
    <t>Pro Zákon č. 100/2001 Sb. klikněte zde</t>
  </si>
  <si>
    <r>
      <t>*</t>
    </r>
    <r>
      <rPr>
        <i/>
        <sz val="11"/>
        <color theme="1"/>
        <rFont val="Calibri"/>
        <family val="2"/>
        <charset val="238"/>
        <scheme val="minor"/>
      </rPr>
      <t>Systém automaticky přepočítá Vami zadané množství v CZK na EUR najaktuálnejším kurzem dle dat z www.x-rates.com aktualizovaným každé dvě minuty</t>
    </r>
  </si>
  <si>
    <t>(1) S výjimkou projektů v rámci tohoto opatření v oblasti výroby elektřiny a/nebo tepla, jakož i související infrastruktury pro přenos a distribuci zemního plynu, které jsou v souladu s podmínkami stanovenými v příloze III technických pokynů „Nezpůsobit významnou škodu“ (2021/C58/01). Technické pokyny k RRF: opatření týkající se výroby elektřiny a/nebo tepla s využitím fosilních paliv, jakož i související přenosové a distribuční infrastruktury by obecně neměla být považována za vyhovující podle zásady „významně nepoškozovat“ pro účely Nástroje pro oživení a odolnost.</t>
  </si>
  <si>
    <t xml:space="preserve">Energeticky účinná renovace stávajícího bytového a domovního fondu, demonstrační projekty a podpůrná opatření </t>
  </si>
  <si>
    <t>Vyhláška o podrobnostech nakládání s odpady - příloha č. 20 a 21</t>
  </si>
  <si>
    <t xml:space="preserve">Koeficient příslušné aktivity </t>
  </si>
  <si>
    <t xml:space="preserve">Dochází k nakládání s povrchovými nebo podzemními vodami? </t>
  </si>
  <si>
    <t>Dochází k vypouštění odpadních vod s obsahem zvlášť nebezpečné závadné látky nebo prioritní nebezpečné látky do kanalizace?</t>
  </si>
  <si>
    <t>Mohou stavby, činnosti nebo zařízení ovlivnit vodní poměry, tj. výskyt a působení vody na daném území v souhrnu přírodních a umělých podmínek a vztahů?</t>
  </si>
  <si>
    <t>E6-E12</t>
  </si>
  <si>
    <t>G13-G21</t>
  </si>
  <si>
    <t>G6-G12</t>
  </si>
  <si>
    <t>E13-E18</t>
  </si>
  <si>
    <t>G19-G21</t>
  </si>
  <si>
    <t>E13-E16</t>
  </si>
  <si>
    <t>G17-G21</t>
  </si>
  <si>
    <t>G6-G20</t>
  </si>
  <si>
    <t>E21</t>
  </si>
  <si>
    <t>G6-G18</t>
  </si>
  <si>
    <t>E19</t>
  </si>
  <si>
    <t>G20-G21</t>
  </si>
  <si>
    <t>G6-G16</t>
  </si>
  <si>
    <t>E17-E18</t>
  </si>
  <si>
    <t>G13-G19</t>
  </si>
  <si>
    <t>E20</t>
  </si>
  <si>
    <t>G21</t>
  </si>
  <si>
    <t>Posuzování environmentálních kritérií u produktu Podřízený úvěr</t>
  </si>
  <si>
    <t>G20</t>
  </si>
  <si>
    <t>G19-G20</t>
  </si>
  <si>
    <t>E17-E19</t>
  </si>
  <si>
    <t>E6-E21</t>
  </si>
  <si>
    <t>E6-E9</t>
  </si>
  <si>
    <t>E12-E21</t>
  </si>
  <si>
    <t>G13-G20</t>
  </si>
  <si>
    <t>G11-G20</t>
  </si>
  <si>
    <t>G11-G21</t>
  </si>
  <si>
    <t>G13-G18</t>
  </si>
  <si>
    <t>G11-G18</t>
  </si>
  <si>
    <t>G11-G16</t>
  </si>
  <si>
    <t>G13-G16</t>
  </si>
  <si>
    <t>G17-G19</t>
  </si>
  <si>
    <t>E20-E21</t>
  </si>
  <si>
    <t>E19-E21</t>
  </si>
  <si>
    <t>G17-G18</t>
  </si>
  <si>
    <t>G19</t>
  </si>
  <si>
    <t>E13-E21</t>
  </si>
  <si>
    <t>G6-G2</t>
  </si>
  <si>
    <t>E13-E14</t>
  </si>
  <si>
    <t>G16-G21</t>
  </si>
  <si>
    <t>G16</t>
  </si>
  <si>
    <t>E6-E14</t>
  </si>
  <si>
    <t>E17-E21</t>
  </si>
  <si>
    <t>E12-E14</t>
  </si>
  <si>
    <t>G16-G19</t>
  </si>
  <si>
    <t>E6-E18</t>
  </si>
  <si>
    <t>E6-E16</t>
  </si>
  <si>
    <t xml:space="preserve">Výsledek validace </t>
  </si>
  <si>
    <t>Doloženo?</t>
  </si>
  <si>
    <t xml:space="preserve">I Směrnice 2000/60/ES - rámcová  směrnice  o vodě </t>
  </si>
  <si>
    <t>VI Směrnice 92/43/EHS - směrnice o ochraně přírodních stanovišť, volně žijících živočichů a planě rostoucích rostlin</t>
  </si>
  <si>
    <t>1. povolení k vysazování stromů nebo keřů v záplavových územích</t>
  </si>
  <si>
    <t>2. stavební povolení od vodoprávního úřadu</t>
  </si>
  <si>
    <t>3. povolení k provozování čističky odpadních vod</t>
  </si>
  <si>
    <t>4. příslušné povolení od vodoprávního úřadu k nakládání s povrchovými nebo podzemními vodami</t>
  </si>
  <si>
    <t>5. potvrzení o zaplacení poplatku vodoprávnímu úřadu za nakládání s povrchovými nebo podzemními</t>
  </si>
  <si>
    <t>II Směrnice 2001/42/EC - směrnice o strategickém posuzování vlivů na životní prostředí (SEA)</t>
  </si>
  <si>
    <t>VII Směrnice 2009/147/ES - směrnice o ochraně volně žijících ptáků</t>
  </si>
  <si>
    <t>III Směrnice 2011/92/EU - směrnice o posuzování vlivů některých veřejných a soukromých záměrů na životní prostředí (EIA)</t>
  </si>
  <si>
    <t>VIII Směrnice 2012/18/EU - směrnice Seveso III (o kontrole nebezpečí závažných havárií s přítomností nebezpečných látek)</t>
  </si>
  <si>
    <t xml:space="preserve">IV Směrnice  2010/75/EU  - směrnice  o průmyslových  emisích </t>
  </si>
  <si>
    <t>V Směrnice 2008/98/ES - rámcová  směrnice  o odpadech</t>
  </si>
  <si>
    <t>6. Souhlas vodoprávního úřadu ke stavbám, činnostem nebo zařízením, které mohou ovlivnit vodní poměry</t>
  </si>
  <si>
    <t>7. Povolení k nakládání s povrchovými nebo podzemními vodami</t>
  </si>
  <si>
    <t>10. kladné stanovisko příslušného úřadu v rámci posuzování vlivu koncepce na životní prostředí</t>
  </si>
  <si>
    <t>11. zjišťovací řízení v případě záměru Kategorie II</t>
  </si>
  <si>
    <t>12. kladné stanovisko příslušného úřadu v rámci posuzování vlivu záměru na životní prostředí</t>
  </si>
  <si>
    <t>14. povolení provozu zařízení určeného pro nakládání s odpady</t>
  </si>
  <si>
    <t>15. závazné stanovisko krajské hygienické stanice s ohledem na dopady na zdraví lidí a zhodnocení zdravotních rizik</t>
  </si>
  <si>
    <t>16. kladné stanovisko či výjimka ze zákazu podle zákona č. 114/1992 Sb. pro ptačí oblast orgánem ochrany přírody</t>
  </si>
  <si>
    <t>17. kladné stanovisko příslušného úřadu v rámci posuzování vlivu koncepce na životní prostředí</t>
  </si>
  <si>
    <t>18. kladné stanovisko či výjimka ze zákazu podle zákona č. 114/1992 Sb. pro ptačí oblast orgánem ochrany přírody</t>
  </si>
  <si>
    <t>19. kladné stanovisko příslušného úřadu v rámci posuzování vlivu koncepce na životní prostředí</t>
  </si>
  <si>
    <t>20. seznam, kde jsou uvedeny druhy, množství, klasifikace a fyzikální formy nebezpečných látek umístěných v objektu</t>
  </si>
  <si>
    <t>21. bezpečnostní program (sk. A) či bezpečností zpráva (sk. B) v souvislosti s posouzením rizik havárie</t>
  </si>
  <si>
    <t>22. krajským úřadem vyhotoven a žadatelem doložen posudek s kladným stanoviskem ohledně bezpečnostní dokumentace</t>
  </si>
  <si>
    <t>23. žadatelem zpracován a doložen plán fyzické ochrany</t>
  </si>
  <si>
    <t>24. žadatelem zpracován a doložen vnitřní havarijní plán</t>
  </si>
  <si>
    <t>25. žadatelem zpracován a doložen vnější havarijní plán a zóna havarijního plánování</t>
  </si>
  <si>
    <t>26. sjednáno a doloženo pojištění odpovědnosti za škody vzniklé v důsledku závažné havárie</t>
  </si>
  <si>
    <t>Vzor identifikačního listu odpadu dle vyhlášky o podrobnostech nakládání s odpady</t>
  </si>
  <si>
    <t>Výstražné symboly nebezpečnosti</t>
  </si>
  <si>
    <t>Výstup z validace</t>
  </si>
  <si>
    <t>;O9="PRAVDA";O10="PRAVDA";O19="PRAVDA";O20="PRAVDA";O29="PRAVDA";O30="PRAVDA";O31="PRAVDA";O32="PRAVDA";O33="PRAVDA";O34="PRAVDA";O35="PRAVDA";O36="PRAVDA";O37="PRAVDA";O38="PRAVDA"</t>
  </si>
  <si>
    <t>celková výše investice k</t>
  </si>
  <si>
    <t>Uživatelský manuál je dokument, který detailně popisuje celý proces validace projektu s podrobným popisem částí, se kterými se setkáte, a návodem jak celou validaci projít. Před tím, než začnete s validací konkrétního projektu, byste měli být srozuměni a seznámeni s kompletním zněním uživatelského manuálu. Uživatelský manuál se nachází zde:</t>
  </si>
  <si>
    <t xml:space="preserve">1. Každá otázka musí mít zaškrtnutou odpověď, není-li výslovně uvedeno jinak. </t>
  </si>
  <si>
    <t xml:space="preserve">6. Systém se Vám automaticky bude snažit pomáhat na základě vašich předchozích odpovědí, a to pomocí podbarvování jednotlivých odpovědí nebo jednotlivých otázek - v případě, že se naskytne: </t>
  </si>
  <si>
    <t xml:space="preserve">7. Tlačítko </t>
  </si>
  <si>
    <t>5. Pečlivě čtěte pokyny a vysvětlivky u jednotlivých otázek.</t>
  </si>
  <si>
    <t xml:space="preserve"> věnujte pozornost jenom těmto otázkám, u ostatních otázek zaškrtněte NR (non relevant/nerelevantní) </t>
  </si>
  <si>
    <r>
      <t>automaticky zaškrněte takto zvýrazněné pole,</t>
    </r>
    <r>
      <rPr>
        <b/>
        <sz val="11"/>
        <color theme="1"/>
        <rFont val="Calibri"/>
        <family val="2"/>
        <charset val="238"/>
        <scheme val="minor"/>
      </rPr>
      <t xml:space="preserve"> POZOR!</t>
    </r>
    <r>
      <rPr>
        <sz val="11"/>
        <color theme="1"/>
        <rFont val="Calibri"/>
        <family val="2"/>
        <charset val="238"/>
        <scheme val="minor"/>
      </rPr>
      <t xml:space="preserve"> systém za Vás sám nezaškrtne zvýrazněnou odpověď, je potřeba </t>
    </r>
    <r>
      <rPr>
        <b/>
        <sz val="11"/>
        <color theme="1"/>
        <rFont val="Calibri"/>
        <family val="2"/>
        <charset val="238"/>
        <scheme val="minor"/>
      </rPr>
      <t>VŠECHNY</t>
    </r>
    <r>
      <rPr>
        <sz val="11"/>
        <color theme="1"/>
        <rFont val="Calibri"/>
        <family val="2"/>
        <charset val="238"/>
        <scheme val="minor"/>
      </rPr>
      <t xml:space="preserve"> odpovědi zaškrtnout ručně</t>
    </r>
  </si>
  <si>
    <t>Vás automaticky vrátí na START</t>
  </si>
  <si>
    <t>8. Po zahájení validace vyplňte údaje o žadateli a projektu a začnete s validací kliknutím na první kontrolu A</t>
  </si>
  <si>
    <r>
      <t>při zahájení první validace projektu vždy začínejte od</t>
    </r>
    <r>
      <rPr>
        <b/>
        <i/>
        <sz val="11"/>
        <color theme="1"/>
        <rFont val="Calibri"/>
        <family val="2"/>
        <charset val="238"/>
        <scheme val="minor"/>
      </rPr>
      <t xml:space="preserve"> kontroly A!</t>
    </r>
    <r>
      <rPr>
        <i/>
        <sz val="11"/>
        <color theme="1"/>
        <rFont val="Calibri"/>
        <family val="2"/>
        <charset val="238"/>
        <scheme val="minor"/>
      </rPr>
      <t>, při opakované validaci můžete dle výsledku validace F zjistit, kterou kontrolu je třeba zopakovat, dostanete se tam pomocí níže zobrazených odkazů na jednotlivé kontroly</t>
    </r>
  </si>
  <si>
    <t xml:space="preserve">Pokud se cíl opatření týká výstavby nových budov s potřebou primární energie (PED), která je alespoň o 20 % nižší než požadavek na budovy s téměř nulovou spotřebou energie (budova s téměř nulovou spotřebou energie, státní směrnice). Výstavba nových energeticky účinných budov zahrnuje také infrastrukturu pro předškolní vzdělávání a péči, pro primární, sekundární a terciální vzdělávání, pro odborné vzdělávání a přípravu a vzdělávání dospělých, bytovou infrastrukturu včetně bytové infrastruktury pro migranty, uprchlíky a osoby pod mezinárodní ochranou nebo osoby, které o ni žádají, sociální infrastrukturu přispívající k sociálnímu začlenění do komunity a zdravotní infrastrukturu. </t>
  </si>
  <si>
    <t xml:space="preserve">Pokud se cíl opatření týká výroby elektřiny nebo tepla z biomasy v souladu se směrnicí Evropského parlamentu a Rady (EU) 2018/2001 ze dne 11. prosince 2018 o podpoře využívání energie z obnovitelných zdrojů (Úř. věst. L 328, 21.12.2018, s. 82). </t>
  </si>
  <si>
    <t xml:space="preserve">Nakládání s živnostenským a průmyslovým odpadem: opatření týkající  se předcházení vzniku odpadů, jejich minimalizace, třídění, opětovného využití a recyklace </t>
  </si>
  <si>
    <t xml:space="preserve">Pokud má opatření docílit, aby průměrná spotřeba energie vybudovaného systému byla ≤ 0,5 kWh nebo index úniků z infrastruktury (ILI) dosáhl hodnoty ≤ 1,5 a aby renovace vedla ke snížení průměrné spotřeby energie o více než 20 % nebo ke snížení úniků o více  než 20 %. </t>
  </si>
  <si>
    <t>Poskytování vody pro lidskou spotřebu (infrastruktura pro odběr, úpravu, akumulaci a rozvod, opatření v oblasti účinnosti, dodávky pitné vody) v souladu s kritérii účinnosti</t>
  </si>
  <si>
    <t xml:space="preserve">a) Pokud má opatření docílit v průměru alespoň středně rozsáhlou míru renovací definovanou v doporučení Komise (EU) 2019/786 ze dne 8. května 2019 o renovaci budov (Úř. věst. L 127, 16.5.2019, s. 34) nebo b) pokud mají opatření docílit v průměru alespoň 30%  snížení přímých a nepřímých emisí skleníkových plynů v porovnání s předchozími emisemi. </t>
  </si>
  <si>
    <t xml:space="preserve">(1) Velké podniky jsou všechny podniky s výjimkou malých a středních podniků, včetně malých společností se střední tržní kapitalizací.                                                                                                                                                                                                                               (2) Pokud má opatření za cíl, aby byly při dané činnosti zpracovávány nebo shromažďovány údaje, které umožní takové snížení emisí skleníkových plynů, jež prokazatelně vede ke značným úsporám emisí skleníkových plynů během životního cyklu. Pokud cíl opatření vyžaduje, aby datová střediska dodržovala Evropský kodex energetické účinnosti v datových střediscích. </t>
  </si>
  <si>
    <t xml:space="preserve">Pokud má být v případě celého vybudovaného systému odpadních vod docílena čistá nulová spotřeba energie nebo v případě renovace celého systému odpadních vod snížení průměrné spotřeby energie alespoň o 10 % (pouze pomocí opatření na zvýšení energetické účinnosti, a nikoli podstatnými změnami nebo změnami zatížení). </t>
  </si>
  <si>
    <t xml:space="preserve">Pokud má opatření za cíl, aby byly při dané činnosti zpracovávány nebo shromažďovány údaje, které umožní takové snížení emisí skleníkových plynů, jež prokazatelně vede ke značným úsporám emisí skleníkových plynů během životního cyklu. Pokud cíl opatření vyžaduje, aby datová střediska dodržovala Evropský kodex energetické účinnosti v datových střediscích. </t>
  </si>
  <si>
    <t>Má být projekt předmětem strategického posuzování vlivu na životní prostředí a je tedy definován jako "koncepce", tj.  strategie, politika, plán nebo program včetně těch, které jsou spolufinancované z prostředků fondů Evropské unie, zpracované nebo zadané orgánem veřejné správy a následně orgánem veřejné správy schvalované nebo ke schválení předkládané a posuzované podle postupu popsaném v § 10a-i zákona č. 100/2001 Sb., o posuzování vlivů na životní prostředí?</t>
  </si>
  <si>
    <t xml:space="preserve">Směrnice 2000/60/ES - rámcová směrnice o vodě </t>
  </si>
  <si>
    <r>
      <t xml:space="preserve">Je rozsahem naplněna limitní hodnota u příslušného záměru </t>
    </r>
    <r>
      <rPr>
        <b/>
        <sz val="11"/>
        <color theme="1"/>
        <rFont val="Calibri"/>
        <family val="2"/>
        <charset val="238"/>
        <scheme val="minor"/>
      </rPr>
      <t>Kategorie I</t>
    </r>
    <r>
      <rPr>
        <sz val="11"/>
        <color theme="1"/>
        <rFont val="Calibri"/>
        <family val="2"/>
        <charset val="238"/>
        <scheme val="minor"/>
      </rPr>
      <t xml:space="preserve"> v Příloze I zákona č. 100/2001 Sb.?</t>
    </r>
  </si>
  <si>
    <t>Bylo příslušným úřadem vydáno integrované povolení k provozu zařízení? </t>
  </si>
  <si>
    <t xml:space="preserve">Směrnice  2010/75/EU - směrnice o průmyslových emisích </t>
  </si>
  <si>
    <t>Směrnice 2008/98/ES - rámcová směrnice o odpadech</t>
  </si>
  <si>
    <t>Jsou nebezpečné odpady označené výstražnými symboly nebezpečnosti?</t>
  </si>
  <si>
    <t>Nachází se projekt v oblasti, která byla zařazena do národního seznamu ekologicky významných lokalit Natura 2000?</t>
  </si>
  <si>
    <t>Pro seznam ekologicky významných lokalit Natura 2000 klikněte zde</t>
  </si>
  <si>
    <t xml:space="preserve">V případě, že množství nebezpečné látky je menší než množství příslušné látky uvedené ve sloupci 2 tabulky I a II v příloze zákona č.224/2015 Sb., o integrované prevenci </t>
  </si>
  <si>
    <t>Pro zmiňovaný vzorec a vzor Protokolů klikněte zde</t>
  </si>
  <si>
    <t>13. integrované povolení k provozu zařízení vydané příslušným úřadem</t>
  </si>
  <si>
    <t xml:space="preserve">8. Povolení k vypouštění odpadních vod s obsahem zvlášť nebezpečné závadné látky nebo prioritní nebezpečné látky do kanalizace </t>
  </si>
  <si>
    <t>9. Ohlášení čističky vodoprávnímu úřadu</t>
  </si>
  <si>
    <t>Po důkladném prostudování uživatelského manuálu a jednotlivých vyvětlivek můžete zahájit validaci. Pokračujte kliknutím na START.</t>
  </si>
  <si>
    <t>ZÁKLADNÍ POPIS</t>
  </si>
  <si>
    <t>pracoviště</t>
  </si>
  <si>
    <t>Analytik OŘÚR</t>
  </si>
  <si>
    <t>0.047172</t>
  </si>
  <si>
    <t>21.198861</t>
  </si>
  <si>
    <t>0.041032</t>
  </si>
  <si>
    <t>24.371421</t>
  </si>
  <si>
    <t>0.036106</t>
  </si>
  <si>
    <t>27.696114</t>
  </si>
  <si>
    <t>4.184839</t>
  </si>
  <si>
    <t>0.238958</t>
  </si>
  <si>
    <t>0.072646</t>
  </si>
  <si>
    <t>13.765289</t>
  </si>
  <si>
    <t>0.066424</t>
  </si>
  <si>
    <t>15.054896</t>
  </si>
  <si>
    <t>0.061625</t>
  </si>
  <si>
    <t>16.227084</t>
  </si>
  <si>
    <t>0.038136</t>
  </si>
  <si>
    <t>26.221653</t>
  </si>
  <si>
    <t>0.198003</t>
  </si>
  <si>
    <t>5.050430</t>
  </si>
  <si>
    <t>7.235630</t>
  </si>
  <si>
    <t>0.138205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</si>
</sst>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Kč&quot;_-;\-* #,##0.00\ &quot;Kč&quot;_-;_-* &quot;-&quot;??\ &quot;Kč&quot;_-;_-@_-"/>
    <numFmt numFmtId="164" formatCode=";;;"/>
    <numFmt numFmtId="165" formatCode="#,##0.00\ &quot;Kč&quot;"/>
    <numFmt numFmtId="166" formatCode="_-* #,##0.00\ [$€-1]_-;\-* #,##0.00\ [$€-1]_-;_-* &quot;-&quot;??\ [$€-1]_-;_-@_-"/>
  </numFmts>
  <fonts count="65" x14ac:knownFonts="1">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sz val="11"/>
      <color theme="0"/>
      <name val="Calibri"/>
      <family val="2"/>
      <charset val="238"/>
      <scheme val="minor"/>
    </font>
    <font>
      <b/>
      <sz val="18"/>
      <color theme="1"/>
      <name val="Calibri"/>
      <family val="2"/>
      <charset val="238"/>
      <scheme val="minor"/>
    </font>
    <font>
      <b/>
      <sz val="22"/>
      <color theme="1"/>
      <name val="Calibri"/>
      <family val="2"/>
      <charset val="238"/>
      <scheme val="minor"/>
    </font>
    <font>
      <b/>
      <sz val="14"/>
      <color theme="1"/>
      <name val="Calibri"/>
      <family val="2"/>
      <charset val="238"/>
      <scheme val="minor"/>
    </font>
    <font>
      <b/>
      <sz val="16"/>
      <color theme="1"/>
      <name val="Calibri"/>
      <family val="2"/>
      <charset val="238"/>
      <scheme val="minor"/>
    </font>
    <font>
      <u/>
      <sz val="11"/>
      <color theme="10"/>
      <name val="Calibri"/>
      <family val="2"/>
      <charset val="238"/>
      <scheme val="minor"/>
    </font>
    <font>
      <sz val="11"/>
      <color rgb="FF000000"/>
      <name val="Calibri"/>
      <family val="2"/>
      <charset val="238"/>
      <scheme val="minor"/>
    </font>
    <font>
      <sz val="11"/>
      <color rgb="FF444444"/>
      <name val="Calibri"/>
      <family val="2"/>
      <charset val="238"/>
      <scheme val="minor"/>
    </font>
    <font>
      <b/>
      <sz val="11"/>
      <color theme="1"/>
      <name val="Arial"/>
      <family val="2"/>
      <charset val="238"/>
    </font>
    <font>
      <sz val="11"/>
      <color theme="1"/>
      <name val="Arial"/>
      <family val="2"/>
      <charset val="238"/>
    </font>
    <font>
      <b/>
      <sz val="11"/>
      <color rgb="FF000000"/>
      <name val="Arial"/>
      <family val="2"/>
      <charset val="238"/>
    </font>
    <font>
      <sz val="10"/>
      <color rgb="FF000000"/>
      <name val="Arial"/>
      <family val="2"/>
      <charset val="238"/>
    </font>
    <font>
      <b/>
      <sz val="10"/>
      <color rgb="FF000000"/>
      <name val="Arial"/>
      <family val="2"/>
      <charset val="238"/>
    </font>
    <font>
      <vertAlign val="superscript"/>
      <sz val="10"/>
      <color rgb="FF000000"/>
      <name val="Arial"/>
      <family val="2"/>
      <charset val="238"/>
    </font>
    <font>
      <b/>
      <sz val="10"/>
      <color rgb="FF15679C"/>
      <name val="Arial"/>
      <family val="2"/>
      <charset val="238"/>
    </font>
    <font>
      <b/>
      <vertAlign val="superscript"/>
      <sz val="10"/>
      <color rgb="FF15679C"/>
      <name val="Arial"/>
      <family val="2"/>
      <charset val="238"/>
    </font>
    <font>
      <sz val="10"/>
      <color rgb="FF15679C"/>
      <name val="Arial"/>
      <family val="2"/>
      <charset val="238"/>
    </font>
    <font>
      <b/>
      <sz val="14"/>
      <color theme="0"/>
      <name val="Calibri"/>
      <family val="2"/>
      <charset val="238"/>
      <scheme val="minor"/>
    </font>
    <font>
      <b/>
      <sz val="18"/>
      <color theme="0"/>
      <name val="Calibri"/>
      <family val="2"/>
      <charset val="238"/>
      <scheme val="minor"/>
    </font>
    <font>
      <b/>
      <sz val="11"/>
      <color theme="0"/>
      <name val="Arial"/>
      <family val="2"/>
      <charset val="238"/>
    </font>
    <font>
      <b/>
      <sz val="12"/>
      <color theme="0"/>
      <name val="Calibri"/>
      <family val="2"/>
      <charset val="238"/>
      <scheme val="minor"/>
    </font>
    <font>
      <i/>
      <sz val="11"/>
      <color theme="1"/>
      <name val="Calibri"/>
      <family val="2"/>
      <charset val="238"/>
      <scheme val="minor"/>
    </font>
    <font>
      <b/>
      <i/>
      <sz val="12"/>
      <color theme="1"/>
      <name val="Calibri"/>
      <family val="2"/>
      <charset val="238"/>
      <scheme val="minor"/>
    </font>
    <font>
      <b/>
      <sz val="16"/>
      <color theme="0"/>
      <name val="Calibri"/>
      <family val="2"/>
      <charset val="238"/>
      <scheme val="minor"/>
    </font>
    <font>
      <b/>
      <sz val="10"/>
      <color theme="0"/>
      <name val="Calibri"/>
      <family val="2"/>
      <charset val="238"/>
      <scheme val="minor"/>
    </font>
    <font>
      <sz val="11"/>
      <color theme="7" tint="0.79998168889431442"/>
      <name val="Calibri"/>
      <family val="2"/>
      <charset val="238"/>
      <scheme val="minor"/>
    </font>
    <font>
      <b/>
      <i/>
      <sz val="16"/>
      <color theme="0"/>
      <name val="Calibri"/>
      <family val="2"/>
      <charset val="238"/>
      <scheme val="minor"/>
    </font>
    <font>
      <vertAlign val="subscript"/>
      <sz val="10"/>
      <color rgb="FF000000"/>
      <name val="Arial"/>
      <family val="2"/>
      <charset val="238"/>
    </font>
    <font>
      <b/>
      <i/>
      <sz val="18"/>
      <color rgb="FF000066"/>
      <name val="Calibri"/>
      <family val="2"/>
      <charset val="238"/>
      <scheme val="minor"/>
    </font>
    <font>
      <b/>
      <u/>
      <sz val="18"/>
      <color theme="10"/>
      <name val="Calibri"/>
      <family val="2"/>
      <charset val="238"/>
      <scheme val="minor"/>
    </font>
    <font>
      <u/>
      <sz val="10"/>
      <color theme="10"/>
      <name val="Calibri"/>
      <family val="2"/>
      <charset val="238"/>
      <scheme val="minor"/>
    </font>
    <font>
      <b/>
      <sz val="18"/>
      <color rgb="FF00358E"/>
      <name val="Calibri"/>
      <family val="2"/>
      <charset val="238"/>
      <scheme val="minor"/>
    </font>
    <font>
      <sz val="11"/>
      <color rgb="FFFF0000"/>
      <name val="Calibri"/>
      <family val="2"/>
      <scheme val="minor"/>
    </font>
    <font>
      <sz val="11"/>
      <color theme="1"/>
      <name val="Calibri"/>
      <family val="2"/>
      <charset val="238"/>
      <scheme val="minor"/>
    </font>
    <font>
      <b/>
      <sz val="12"/>
      <color theme="1"/>
      <name val="Calibri"/>
      <family val="2"/>
      <charset val="238"/>
      <scheme val="minor"/>
    </font>
    <font>
      <b/>
      <sz val="16"/>
      <color rgb="FF000066"/>
      <name val="Calibri"/>
      <family val="2"/>
      <charset val="238"/>
      <scheme val="minor"/>
    </font>
    <font>
      <b/>
      <sz val="18"/>
      <color rgb="FF000066"/>
      <name val="Calibri"/>
      <family val="2"/>
      <charset val="238"/>
      <scheme val="minor"/>
    </font>
    <font>
      <b/>
      <i/>
      <sz val="11"/>
      <color theme="1"/>
      <name val="Calibri"/>
      <family val="2"/>
      <charset val="238"/>
      <scheme val="minor"/>
    </font>
    <font>
      <b/>
      <sz val="12"/>
      <color rgb="FF000066"/>
      <name val="Calibri"/>
      <family val="2"/>
      <charset val="238"/>
      <scheme val="minor"/>
    </font>
    <font>
      <b/>
      <u/>
      <sz val="16"/>
      <color rgb="FF000066"/>
      <name val="Calibri"/>
      <family val="2"/>
      <charset val="238"/>
      <scheme val="minor"/>
    </font>
    <font>
      <b/>
      <i/>
      <sz val="11"/>
      <color rgb="FF000066"/>
      <name val="Calibri"/>
      <family val="2"/>
      <charset val="238"/>
      <scheme val="minor"/>
    </font>
    <font>
      <b/>
      <u/>
      <sz val="12"/>
      <color rgb="FF000066"/>
      <name val="Calibri"/>
      <family val="2"/>
      <charset val="238"/>
      <scheme val="minor"/>
    </font>
    <font>
      <b/>
      <i/>
      <u/>
      <sz val="11"/>
      <color theme="1"/>
      <name val="Calibri"/>
      <family val="2"/>
      <charset val="238"/>
      <scheme val="minor"/>
    </font>
    <font>
      <b/>
      <sz val="11"/>
      <color theme="0"/>
      <name val="Calibri"/>
      <family val="2"/>
      <charset val="238"/>
      <scheme val="minor"/>
    </font>
    <font>
      <b/>
      <u/>
      <sz val="12"/>
      <color theme="1"/>
      <name val="Calibri"/>
      <family val="2"/>
      <charset val="238"/>
      <scheme val="minor"/>
    </font>
    <font>
      <b/>
      <i/>
      <sz val="11"/>
      <color theme="0"/>
      <name val="Calibri"/>
      <family val="2"/>
      <charset val="238"/>
      <scheme val="minor"/>
    </font>
    <font>
      <sz val="12"/>
      <color theme="1"/>
      <name val="Calibri"/>
      <family val="2"/>
      <charset val="238"/>
      <scheme val="minor"/>
    </font>
    <font>
      <b/>
      <sz val="20"/>
      <color rgb="FF00358E"/>
      <name val="Abadi"/>
      <family val="2"/>
    </font>
    <font>
      <b/>
      <sz val="11"/>
      <color rgb="FF00358E"/>
      <name val="Calibri"/>
      <family val="2"/>
      <charset val="238"/>
      <scheme val="minor"/>
    </font>
    <font>
      <sz val="12"/>
      <color rgb="FF000000"/>
      <name val="Calibri"/>
      <family val="2"/>
      <charset val="238"/>
      <scheme val="minor"/>
    </font>
    <font>
      <b/>
      <sz val="20"/>
      <color rgb="FF000066"/>
      <name val="Calibri"/>
      <family val="2"/>
      <charset val="238"/>
      <scheme val="minor"/>
    </font>
    <font>
      <i/>
      <sz val="12"/>
      <color theme="1"/>
      <name val="Calibri"/>
      <family val="2"/>
      <charset val="238"/>
      <scheme val="minor"/>
    </font>
    <font>
      <b/>
      <i/>
      <sz val="14"/>
      <color rgb="FF000066"/>
      <name val="Calibri"/>
      <family val="2"/>
      <charset val="238"/>
      <scheme val="minor"/>
    </font>
    <font>
      <b/>
      <i/>
      <u/>
      <sz val="14"/>
      <color rgb="FF000066"/>
      <name val="Calibri"/>
      <family val="2"/>
      <charset val="238"/>
      <scheme val="minor"/>
    </font>
    <font>
      <u/>
      <sz val="10"/>
      <color theme="1"/>
      <name val="Calibri"/>
      <family val="2"/>
      <charset val="238"/>
      <scheme val="minor"/>
    </font>
    <font>
      <sz val="8"/>
      <name val="Calibri"/>
      <family val="2"/>
      <charset val="238"/>
      <scheme val="minor"/>
    </font>
    <font>
      <b/>
      <sz val="12"/>
      <color rgb="FFE60514"/>
      <name val="Calibri"/>
      <family val="2"/>
      <charset val="238"/>
      <scheme val="minor"/>
    </font>
    <font>
      <b/>
      <sz val="11"/>
      <color rgb="FFE60514"/>
      <name val="Calibri"/>
      <family val="2"/>
      <charset val="238"/>
      <scheme val="minor"/>
    </font>
    <font>
      <b/>
      <sz val="10"/>
      <color rgb="FFE60514"/>
      <name val="Calibri"/>
      <family val="2"/>
      <charset val="238"/>
      <scheme val="minor"/>
    </font>
    <font>
      <b/>
      <u/>
      <sz val="14"/>
      <color rgb="FF000066"/>
      <name val="Calibri"/>
      <family val="2"/>
      <charset val="238"/>
      <scheme val="minor"/>
    </font>
    <font>
      <b/>
      <u/>
      <sz val="13"/>
      <color rgb="FF000066"/>
      <name val="Calibri"/>
      <family val="2"/>
      <charset val="238"/>
      <scheme val="minor"/>
    </font>
    <font>
      <i/>
      <sz val="10"/>
      <color theme="1"/>
      <name val="Calibri"/>
      <family val="2"/>
      <charset val="238"/>
      <scheme val="minor"/>
    </font>
  </fonts>
  <fills count="13">
    <fill>
      <patternFill patternType="none"/>
    </fill>
    <fill>
      <patternFill patternType="gray125"/>
    </fill>
    <fill>
      <patternFill patternType="solid">
        <fgColor theme="0" tint="-0.249977111117893"/>
        <bgColor indexed="64"/>
      </patternFill>
    </fill>
    <fill>
      <patternFill patternType="solid">
        <fgColor rgb="FFD9D9D9"/>
        <bgColor rgb="FF000000"/>
      </patternFill>
    </fill>
    <fill>
      <patternFill patternType="solid">
        <fgColor theme="0"/>
        <bgColor indexed="64"/>
      </patternFill>
    </fill>
    <fill>
      <patternFill patternType="solid">
        <fgColor theme="3" tint="0.79998168889431442"/>
        <bgColor indexed="64"/>
      </patternFill>
    </fill>
    <fill>
      <patternFill patternType="solid">
        <fgColor rgb="FF00358E"/>
        <bgColor indexed="64"/>
      </patternFill>
    </fill>
    <fill>
      <patternFill patternType="solid">
        <fgColor rgb="FFE60514"/>
        <bgColor indexed="64"/>
      </patternFill>
    </fill>
    <fill>
      <patternFill patternType="solid">
        <fgColor rgb="FF00358E"/>
        <bgColor rgb="FF000000"/>
      </patternFill>
    </fill>
    <fill>
      <patternFill patternType="solid">
        <fgColor rgb="FFFFFFFF"/>
        <bgColor indexed="64"/>
      </patternFill>
    </fill>
    <fill>
      <patternFill patternType="solid">
        <fgColor rgb="FFF0F0F0"/>
        <bgColor indexed="64"/>
      </patternFill>
    </fill>
    <fill>
      <patternFill patternType="solid">
        <fgColor theme="4" tint="0.79998168889431442"/>
        <bgColor indexed="64"/>
      </patternFill>
    </fill>
    <fill>
      <patternFill patternType="solid">
        <fgColor theme="0" tint="-4.9989318521683403E-2"/>
        <bgColor indexed="64"/>
      </patternFill>
    </fill>
  </fills>
  <borders count="8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medium">
        <color indexed="64"/>
      </left>
      <right style="medium">
        <color rgb="FF808080"/>
      </right>
      <top/>
      <bottom style="medium">
        <color rgb="FF808080"/>
      </bottom>
      <diagonal/>
    </border>
    <border>
      <left style="medium">
        <color rgb="FF808080"/>
      </left>
      <right/>
      <top/>
      <bottom style="medium">
        <color rgb="FF808080"/>
      </bottom>
      <diagonal/>
    </border>
    <border>
      <left/>
      <right/>
      <top/>
      <bottom style="medium">
        <color rgb="FF808080"/>
      </bottom>
      <diagonal/>
    </border>
    <border>
      <left style="medium">
        <color indexed="64"/>
      </left>
      <right style="medium">
        <color rgb="FF808080"/>
      </right>
      <top style="medium">
        <color rgb="FF808080"/>
      </top>
      <bottom style="medium">
        <color rgb="FF808080"/>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style="medium">
        <color rgb="FF808080"/>
      </left>
      <right style="medium">
        <color indexed="64"/>
      </right>
      <top style="medium">
        <color rgb="FF808080"/>
      </top>
      <bottom style="medium">
        <color rgb="FF808080"/>
      </bottom>
      <diagonal/>
    </border>
    <border>
      <left style="medium">
        <color indexed="64"/>
      </left>
      <right style="medium">
        <color rgb="FF808080"/>
      </right>
      <top style="medium">
        <color rgb="FF808080"/>
      </top>
      <bottom/>
      <diagonal/>
    </border>
    <border>
      <left style="medium">
        <color rgb="FF808080"/>
      </left>
      <right style="medium">
        <color rgb="FF808080"/>
      </right>
      <top style="medium">
        <color rgb="FF808080"/>
      </top>
      <bottom/>
      <diagonal/>
    </border>
    <border>
      <left style="medium">
        <color rgb="FF808080"/>
      </left>
      <right style="medium">
        <color rgb="FF808080"/>
      </right>
      <top/>
      <bottom/>
      <diagonal/>
    </border>
    <border>
      <left style="medium">
        <color rgb="FF808080"/>
      </left>
      <right/>
      <top style="medium">
        <color rgb="FF808080"/>
      </top>
      <bottom/>
      <diagonal/>
    </border>
    <border>
      <left style="medium">
        <color rgb="FF808080"/>
      </left>
      <right/>
      <top/>
      <bottom/>
      <diagonal/>
    </border>
    <border>
      <left style="medium">
        <color indexed="64"/>
      </left>
      <right style="medium">
        <color rgb="FF808080"/>
      </right>
      <top/>
      <bottom/>
      <diagonal/>
    </border>
    <border>
      <left style="medium">
        <color rgb="FF808080"/>
      </left>
      <right style="medium">
        <color rgb="FF808080"/>
      </right>
      <top/>
      <bottom style="medium">
        <color rgb="FF808080"/>
      </bottom>
      <diagonal/>
    </border>
    <border>
      <left style="medium">
        <color rgb="FF808080"/>
      </left>
      <right style="medium">
        <color indexed="64"/>
      </right>
      <top style="medium">
        <color rgb="FF808080"/>
      </top>
      <bottom/>
      <diagonal/>
    </border>
    <border>
      <left style="medium">
        <color rgb="FF808080"/>
      </left>
      <right style="medium">
        <color indexed="64"/>
      </right>
      <top/>
      <bottom/>
      <diagonal/>
    </border>
    <border>
      <left style="medium">
        <color indexed="64"/>
      </left>
      <right style="medium">
        <color rgb="FF808080"/>
      </right>
      <top style="medium">
        <color rgb="FF808080"/>
      </top>
      <bottom style="medium">
        <color indexed="64"/>
      </bottom>
      <diagonal/>
    </border>
    <border>
      <left style="medium">
        <color rgb="FF808080"/>
      </left>
      <right style="medium">
        <color rgb="FF808080"/>
      </right>
      <top style="medium">
        <color rgb="FF808080"/>
      </top>
      <bottom style="medium">
        <color indexed="64"/>
      </bottom>
      <diagonal/>
    </border>
    <border>
      <left style="medium">
        <color rgb="FF808080"/>
      </left>
      <right/>
      <top style="medium">
        <color rgb="FF808080"/>
      </top>
      <bottom style="medium">
        <color indexed="64"/>
      </bottom>
      <diagonal/>
    </border>
    <border>
      <left style="medium">
        <color rgb="FF808080"/>
      </left>
      <right style="medium">
        <color indexed="64"/>
      </right>
      <top style="medium">
        <color rgb="FF808080"/>
      </top>
      <bottom style="medium">
        <color indexed="64"/>
      </bottom>
      <diagonal/>
    </border>
    <border>
      <left style="medium">
        <color rgb="FF808080"/>
      </left>
      <right style="medium">
        <color indexed="64"/>
      </right>
      <top/>
      <bottom style="medium">
        <color rgb="FF808080"/>
      </bottom>
      <diagonal/>
    </border>
    <border>
      <left style="medium">
        <color indexed="64"/>
      </left>
      <right/>
      <top/>
      <bottom/>
      <diagonal/>
    </border>
    <border>
      <left/>
      <right style="medium">
        <color indexed="64"/>
      </right>
      <top style="medium">
        <color rgb="FF808080"/>
      </top>
      <bottom style="medium">
        <color rgb="FF808080"/>
      </bottom>
      <diagonal/>
    </border>
    <border>
      <left/>
      <right style="thin">
        <color indexed="64"/>
      </right>
      <top/>
      <bottom/>
      <diagonal/>
    </border>
    <border>
      <left/>
      <right/>
      <top style="thick">
        <color rgb="FF00358E"/>
      </top>
      <bottom/>
      <diagonal/>
    </border>
    <border>
      <left/>
      <right/>
      <top/>
      <bottom style="thick">
        <color rgb="FF00358E"/>
      </bottom>
      <diagonal/>
    </border>
    <border>
      <left/>
      <right/>
      <top style="thick">
        <color rgb="FF00358E"/>
      </top>
      <bottom style="thick">
        <color rgb="FF00358E"/>
      </bottom>
      <diagonal/>
    </border>
    <border>
      <left/>
      <right style="thick">
        <color rgb="FF00358E"/>
      </right>
      <top/>
      <bottom style="thick">
        <color rgb="FF00358E"/>
      </bottom>
      <diagonal/>
    </border>
    <border>
      <left style="thick">
        <color rgb="FF00358E"/>
      </left>
      <right/>
      <top/>
      <bottom/>
      <diagonal/>
    </border>
    <border>
      <left/>
      <right style="thick">
        <color rgb="FF00358E"/>
      </right>
      <top/>
      <bottom/>
      <diagonal/>
    </border>
    <border>
      <left/>
      <right style="thick">
        <color rgb="FF00358E"/>
      </right>
      <top style="thick">
        <color rgb="FF00358E"/>
      </top>
      <bottom/>
      <diagonal/>
    </border>
    <border>
      <left style="thick">
        <color rgb="FF000066"/>
      </left>
      <right/>
      <top/>
      <bottom/>
      <diagonal/>
    </border>
    <border>
      <left style="dashed">
        <color rgb="FF00358E"/>
      </left>
      <right/>
      <top/>
      <bottom/>
      <diagonal/>
    </border>
    <border>
      <left/>
      <right style="dashed">
        <color rgb="FF00358E"/>
      </right>
      <top/>
      <bottom/>
      <diagonal/>
    </border>
    <border>
      <left/>
      <right style="dashed">
        <color rgb="FF00358E"/>
      </right>
      <top style="dashed">
        <color rgb="FF00358E"/>
      </top>
      <bottom style="dashed">
        <color rgb="FF00358E"/>
      </bottom>
      <diagonal/>
    </border>
    <border>
      <left/>
      <right style="dashed">
        <color rgb="FF00358E"/>
      </right>
      <top/>
      <bottom style="dashed">
        <color rgb="FF00358E"/>
      </bottom>
      <diagonal/>
    </border>
    <border>
      <left style="dashed">
        <color rgb="FF00358E"/>
      </left>
      <right/>
      <top/>
      <bottom style="dashed">
        <color rgb="FF00358E"/>
      </bottom>
      <diagonal/>
    </border>
    <border>
      <left style="dashed">
        <color rgb="FF00358E"/>
      </left>
      <right/>
      <top style="dashed">
        <color rgb="FF00358E"/>
      </top>
      <bottom style="dashed">
        <color rgb="FF00358E"/>
      </bottom>
      <diagonal/>
    </border>
    <border>
      <left/>
      <right/>
      <top/>
      <bottom style="dashed">
        <color rgb="FF00358E"/>
      </bottom>
      <diagonal/>
    </border>
    <border>
      <left/>
      <right/>
      <top style="dashed">
        <color rgb="FF00358E"/>
      </top>
      <bottom style="dashed">
        <color rgb="FF00358E"/>
      </bottom>
      <diagonal/>
    </border>
    <border>
      <left/>
      <right style="dashed">
        <color rgb="FF00358E"/>
      </right>
      <top style="dashed">
        <color rgb="FF00358E"/>
      </top>
      <bottom/>
      <diagonal/>
    </border>
    <border>
      <left/>
      <right/>
      <top style="dashed">
        <color rgb="FF00358E"/>
      </top>
      <bottom/>
      <diagonal/>
    </border>
    <border>
      <left style="dashed">
        <color rgb="FF00358E"/>
      </left>
      <right/>
      <top style="dashed">
        <color rgb="FF00358E"/>
      </top>
      <bottom/>
      <diagonal/>
    </border>
    <border>
      <left/>
      <right/>
      <top style="hair">
        <color rgb="FF00358E"/>
      </top>
      <bottom/>
      <diagonal/>
    </border>
    <border>
      <left/>
      <right/>
      <top/>
      <bottom style="hair">
        <color rgb="FF00358E"/>
      </bottom>
      <diagonal/>
    </border>
  </borders>
  <cellStyleXfs count="3">
    <xf numFmtId="0" fontId="0" fillId="0" borderId="0"/>
    <xf numFmtId="0" fontId="8" fillId="0" borderId="0" applyNumberFormat="0" applyFill="0" applyBorder="0" applyAlignment="0" applyProtection="0"/>
    <xf numFmtId="44" fontId="36" fillId="0" borderId="0" applyFont="0" applyFill="0" applyBorder="0" applyAlignment="0" applyProtection="0"/>
  </cellStyleXfs>
  <cellXfs count="477">
    <xf numFmtId="0" fontId="0" fillId="0" borderId="0" xfId="0"/>
    <xf numFmtId="0" fontId="0" fillId="0" borderId="1" xfId="0" applyBorder="1"/>
    <xf numFmtId="0" fontId="3" fillId="0" borderId="1" xfId="0" applyFont="1" applyBorder="1"/>
    <xf numFmtId="0" fontId="0" fillId="0" borderId="1" xfId="0" applyBorder="1" applyAlignment="1">
      <alignment horizontal="center" vertical="center"/>
    </xf>
    <xf numFmtId="0" fontId="6" fillId="0" borderId="2" xfId="0" applyFont="1" applyBorder="1"/>
    <xf numFmtId="0" fontId="0" fillId="0" borderId="1" xfId="0" applyBorder="1" applyAlignment="1">
      <alignment horizontal="left" vertical="center" wrapText="1"/>
    </xf>
    <xf numFmtId="0" fontId="0" fillId="0" borderId="1" xfId="0" applyBorder="1" applyAlignment="1">
      <alignment vertical="top" wrapText="1"/>
    </xf>
    <xf numFmtId="0" fontId="0" fillId="0" borderId="0" xfId="0" applyAlignment="1">
      <alignment vertical="center"/>
    </xf>
    <xf numFmtId="0" fontId="9" fillId="0" borderId="1" xfId="0" applyFont="1" applyBorder="1" applyAlignment="1">
      <alignment horizontal="left" vertical="center" wrapText="1"/>
    </xf>
    <xf numFmtId="0" fontId="9" fillId="0" borderId="0" xfId="0" applyFont="1" applyAlignment="1">
      <alignment vertical="top" wrapText="1"/>
    </xf>
    <xf numFmtId="0" fontId="1" fillId="0" borderId="0" xfId="0" applyFont="1" applyAlignment="1">
      <alignment horizontal="left" vertical="top" wrapText="1"/>
    </xf>
    <xf numFmtId="0" fontId="11" fillId="0" borderId="4" xfId="0" applyFont="1" applyBorder="1" applyAlignment="1">
      <alignment vertical="center" wrapText="1"/>
    </xf>
    <xf numFmtId="0" fontId="11" fillId="0" borderId="8" xfId="0" applyFont="1" applyBorder="1" applyAlignment="1">
      <alignment wrapText="1"/>
    </xf>
    <xf numFmtId="0" fontId="2" fillId="0" borderId="9" xfId="0" applyFont="1" applyBorder="1" applyAlignment="1">
      <alignment horizontal="center" vertical="center"/>
    </xf>
    <xf numFmtId="0" fontId="2" fillId="0" borderId="8" xfId="0" applyFont="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vertical="top" wrapText="1"/>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12" fillId="0" borderId="1" xfId="0" applyFont="1" applyBorder="1" applyAlignment="1">
      <alignment vertical="top" wrapText="1"/>
    </xf>
    <xf numFmtId="0" fontId="12" fillId="0" borderId="1"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 xfId="0" applyFont="1" applyBorder="1" applyAlignment="1">
      <alignment vertical="top"/>
    </xf>
    <xf numFmtId="9" fontId="12" fillId="0" borderId="1" xfId="0" applyNumberFormat="1" applyFont="1" applyBorder="1" applyAlignment="1">
      <alignment horizontal="center" vertical="center" wrapText="1"/>
    </xf>
    <xf numFmtId="0" fontId="12" fillId="0" borderId="18" xfId="0" applyFont="1" applyBorder="1" applyAlignment="1">
      <alignment horizontal="center" vertical="center"/>
    </xf>
    <xf numFmtId="0" fontId="12" fillId="0" borderId="19" xfId="0" applyFont="1" applyBorder="1" applyAlignment="1">
      <alignment vertical="top" wrapText="1"/>
    </xf>
    <xf numFmtId="0" fontId="12" fillId="0" borderId="19" xfId="0" applyFont="1" applyBorder="1" applyAlignment="1">
      <alignment horizontal="center" vertical="center" wrapText="1"/>
    </xf>
    <xf numFmtId="0" fontId="12" fillId="0" borderId="20" xfId="0" applyFont="1" applyBorder="1" applyAlignment="1">
      <alignment horizontal="center" vertical="center" wrapText="1"/>
    </xf>
    <xf numFmtId="0" fontId="10" fillId="0" borderId="1" xfId="0" applyFont="1" applyBorder="1" applyAlignment="1">
      <alignment horizontal="left" vertical="center" wrapText="1"/>
    </xf>
    <xf numFmtId="0" fontId="0" fillId="0" borderId="1" xfId="0" applyBorder="1" applyAlignment="1">
      <alignment vertical="top"/>
    </xf>
    <xf numFmtId="0" fontId="0" fillId="0" borderId="1" xfId="0" applyBorder="1" applyAlignment="1">
      <alignment vertical="center" wrapText="1"/>
    </xf>
    <xf numFmtId="0" fontId="9" fillId="0" borderId="0" xfId="0" applyFont="1"/>
    <xf numFmtId="0" fontId="13" fillId="3" borderId="29" xfId="0" applyFont="1" applyFill="1" applyBorder="1" applyAlignment="1">
      <alignment horizontal="center" vertical="center"/>
    </xf>
    <xf numFmtId="0" fontId="14" fillId="0" borderId="30" xfId="0" applyFont="1" applyBorder="1" applyAlignment="1">
      <alignment horizontal="justify" vertical="center" wrapText="1"/>
    </xf>
    <xf numFmtId="16" fontId="13" fillId="3" borderId="31" xfId="0" applyNumberFormat="1" applyFont="1" applyFill="1" applyBorder="1" applyAlignment="1">
      <alignment horizontal="center" vertical="center"/>
    </xf>
    <xf numFmtId="0" fontId="14" fillId="0" borderId="32" xfId="0" applyFont="1" applyBorder="1" applyAlignment="1">
      <alignment horizontal="justify" vertical="center" wrapText="1"/>
    </xf>
    <xf numFmtId="0" fontId="15" fillId="0" borderId="32" xfId="0" applyFont="1" applyBorder="1" applyAlignment="1">
      <alignment horizontal="justify" vertical="center" wrapText="1"/>
    </xf>
    <xf numFmtId="0" fontId="13" fillId="3" borderId="31" xfId="0" applyFont="1" applyFill="1" applyBorder="1" applyAlignment="1">
      <alignment horizontal="center" vertical="center"/>
    </xf>
    <xf numFmtId="0" fontId="19" fillId="0" borderId="32" xfId="0" applyFont="1" applyBorder="1" applyAlignment="1">
      <alignment horizontal="justify" vertical="center" wrapText="1"/>
    </xf>
    <xf numFmtId="16" fontId="13" fillId="3" borderId="33" xfId="0" applyNumberFormat="1" applyFont="1" applyFill="1" applyBorder="1" applyAlignment="1">
      <alignment horizontal="center" vertical="center"/>
    </xf>
    <xf numFmtId="0" fontId="14" fillId="0" borderId="34" xfId="0" applyFont="1" applyBorder="1" applyAlignment="1">
      <alignment horizontal="justify" vertical="center" wrapText="1"/>
    </xf>
    <xf numFmtId="0" fontId="8" fillId="0" borderId="1" xfId="1" applyBorder="1" applyAlignment="1">
      <alignment horizontal="left" vertical="center" wrapText="1"/>
    </xf>
    <xf numFmtId="0" fontId="5" fillId="4" borderId="0" xfId="0" applyFont="1" applyFill="1" applyAlignment="1">
      <alignment horizontal="center" vertical="center"/>
    </xf>
    <xf numFmtId="0" fontId="3" fillId="0" borderId="0" xfId="0" applyFont="1"/>
    <xf numFmtId="0" fontId="5" fillId="0" borderId="0" xfId="0" applyFont="1" applyAlignment="1">
      <alignment horizontal="center" vertical="center"/>
    </xf>
    <xf numFmtId="0" fontId="0" fillId="0" borderId="0" xfId="0" applyAlignment="1">
      <alignment wrapText="1"/>
    </xf>
    <xf numFmtId="0" fontId="0" fillId="0" borderId="1" xfId="0" applyBorder="1" applyAlignment="1">
      <alignment wrapText="1"/>
    </xf>
    <xf numFmtId="0" fontId="0" fillId="0" borderId="0" xfId="0" applyAlignment="1">
      <alignment horizontal="center" vertical="center"/>
    </xf>
    <xf numFmtId="164" fontId="3" fillId="0" borderId="1" xfId="0" applyNumberFormat="1" applyFont="1" applyBorder="1"/>
    <xf numFmtId="0" fontId="0" fillId="0" borderId="1" xfId="0" applyBorder="1" applyAlignment="1">
      <alignment vertical="center"/>
    </xf>
    <xf numFmtId="0" fontId="28" fillId="0" borderId="1" xfId="0" applyFont="1" applyBorder="1"/>
    <xf numFmtId="0" fontId="0" fillId="0" borderId="2" xfId="0" applyBorder="1"/>
    <xf numFmtId="0" fontId="6" fillId="0" borderId="1" xfId="0" applyFont="1" applyBorder="1" applyAlignment="1">
      <alignment horizontal="center" vertical="center"/>
    </xf>
    <xf numFmtId="2" fontId="0" fillId="0" borderId="0" xfId="0" applyNumberFormat="1"/>
    <xf numFmtId="165" fontId="0" fillId="0" borderId="0" xfId="0" applyNumberFormat="1"/>
    <xf numFmtId="0" fontId="21" fillId="6" borderId="0" xfId="0" applyFont="1" applyFill="1"/>
    <xf numFmtId="0" fontId="20" fillId="6" borderId="0" xfId="0" applyFont="1" applyFill="1"/>
    <xf numFmtId="0" fontId="20" fillId="6" borderId="0" xfId="0" applyFont="1" applyFill="1" applyAlignment="1">
      <alignment horizontal="center"/>
    </xf>
    <xf numFmtId="0" fontId="6" fillId="6" borderId="0" xfId="0" applyFont="1" applyFill="1"/>
    <xf numFmtId="0" fontId="6" fillId="6" borderId="0" xfId="0" applyFont="1" applyFill="1" applyAlignment="1">
      <alignment horizontal="center"/>
    </xf>
    <xf numFmtId="0" fontId="0" fillId="7" borderId="0" xfId="0" applyFill="1"/>
    <xf numFmtId="0" fontId="26" fillId="7" borderId="0" xfId="0" applyFont="1" applyFill="1" applyAlignment="1">
      <alignment horizontal="center" vertical="center"/>
    </xf>
    <xf numFmtId="0" fontId="29" fillId="7" borderId="0" xfId="0" applyFont="1" applyFill="1"/>
    <xf numFmtId="0" fontId="20" fillId="7" borderId="0" xfId="0" applyFont="1" applyFill="1"/>
    <xf numFmtId="0" fontId="3" fillId="7" borderId="0" xfId="0" applyFont="1" applyFill="1"/>
    <xf numFmtId="0" fontId="20" fillId="6" borderId="39" xfId="0" applyFont="1" applyFill="1" applyBorder="1" applyAlignment="1">
      <alignment horizontal="center"/>
    </xf>
    <xf numFmtId="0" fontId="0" fillId="0" borderId="21" xfId="0" applyBorder="1" applyAlignment="1">
      <alignment horizontal="center" vertical="center"/>
    </xf>
    <xf numFmtId="0" fontId="3" fillId="6" borderId="0" xfId="0" applyFont="1" applyFill="1"/>
    <xf numFmtId="0" fontId="26" fillId="8" borderId="8" xfId="0" applyFont="1" applyFill="1" applyBorder="1" applyAlignment="1">
      <alignment horizontal="center" vertical="center"/>
    </xf>
    <xf numFmtId="0" fontId="26" fillId="8" borderId="12" xfId="0" applyFont="1" applyFill="1" applyBorder="1" applyAlignment="1">
      <alignment horizontal="center" vertical="center"/>
    </xf>
    <xf numFmtId="0" fontId="23" fillId="6" borderId="0" xfId="0" applyFont="1" applyFill="1"/>
    <xf numFmtId="0" fontId="0" fillId="0" borderId="29" xfId="0" applyBorder="1" applyAlignment="1">
      <alignment wrapText="1"/>
    </xf>
    <xf numFmtId="0" fontId="0" fillId="0" borderId="31" xfId="0" applyBorder="1" applyAlignment="1">
      <alignment wrapText="1"/>
    </xf>
    <xf numFmtId="0" fontId="0" fillId="0" borderId="8" xfId="0" applyBorder="1" applyAlignment="1">
      <alignment vertical="top" wrapText="1"/>
    </xf>
    <xf numFmtId="0" fontId="14" fillId="9" borderId="58" xfId="0" applyFont="1" applyFill="1" applyBorder="1" applyAlignment="1">
      <alignment horizontal="left" vertical="center" wrapText="1"/>
    </xf>
    <xf numFmtId="0" fontId="14" fillId="9" borderId="58" xfId="0" applyFont="1" applyFill="1" applyBorder="1" applyAlignment="1">
      <alignment horizontal="center" vertical="center" wrapText="1"/>
    </xf>
    <xf numFmtId="0" fontId="14" fillId="9" borderId="57" xfId="0" applyFont="1" applyFill="1" applyBorder="1" applyAlignment="1">
      <alignment horizontal="left" vertical="center" wrapText="1"/>
    </xf>
    <xf numFmtId="0" fontId="14" fillId="9" borderId="60" xfId="0" applyFont="1" applyFill="1" applyBorder="1" applyAlignment="1">
      <alignment horizontal="center" vertical="center" wrapText="1"/>
    </xf>
    <xf numFmtId="0" fontId="14" fillId="9" borderId="45" xfId="0" applyFont="1" applyFill="1" applyBorder="1" applyAlignment="1">
      <alignment horizontal="left" vertical="center" wrapText="1"/>
    </xf>
    <xf numFmtId="0" fontId="14" fillId="9" borderId="45" xfId="0" applyFont="1" applyFill="1" applyBorder="1" applyAlignment="1">
      <alignment horizontal="center" vertical="center" wrapText="1"/>
    </xf>
    <xf numFmtId="0" fontId="14" fillId="9" borderId="44" xfId="0" applyFont="1" applyFill="1" applyBorder="1" applyAlignment="1">
      <alignment horizontal="left" vertical="center" wrapText="1"/>
    </xf>
    <xf numFmtId="0" fontId="14" fillId="9" borderId="47" xfId="0" applyFont="1" applyFill="1" applyBorder="1" applyAlignment="1">
      <alignment horizontal="center" vertical="center" wrapText="1"/>
    </xf>
    <xf numFmtId="0" fontId="0" fillId="0" borderId="35" xfId="0" applyBorder="1" applyAlignment="1">
      <alignment wrapText="1"/>
    </xf>
    <xf numFmtId="0" fontId="0" fillId="0" borderId="31" xfId="0" applyBorder="1" applyAlignment="1">
      <alignment vertical="top" wrapText="1"/>
    </xf>
    <xf numFmtId="0" fontId="14" fillId="9" borderId="60" xfId="0" applyFont="1" applyFill="1" applyBorder="1" applyAlignment="1">
      <alignment horizontal="left" vertical="center"/>
    </xf>
    <xf numFmtId="0" fontId="14" fillId="9" borderId="58" xfId="0" applyFont="1" applyFill="1" applyBorder="1" applyAlignment="1">
      <alignment horizontal="left" vertical="center"/>
    </xf>
    <xf numFmtId="0" fontId="0" fillId="0" borderId="0" xfId="0" applyAlignment="1">
      <alignment horizontal="left" vertical="center" wrapText="1"/>
    </xf>
    <xf numFmtId="0" fontId="14" fillId="9" borderId="47" xfId="0" applyFont="1" applyFill="1" applyBorder="1" applyAlignment="1">
      <alignment horizontal="left" vertical="center"/>
    </xf>
    <xf numFmtId="0" fontId="14" fillId="9" borderId="45" xfId="0" applyFont="1" applyFill="1" applyBorder="1" applyAlignment="1">
      <alignment horizontal="left" vertical="center"/>
    </xf>
    <xf numFmtId="0" fontId="14" fillId="9" borderId="41" xfId="0" applyFont="1" applyFill="1" applyBorder="1" applyAlignment="1">
      <alignment horizontal="left" vertical="center" wrapText="1"/>
    </xf>
    <xf numFmtId="0" fontId="14" fillId="9" borderId="48" xfId="0" applyFont="1" applyFill="1" applyBorder="1" applyAlignment="1">
      <alignment horizontal="left" vertical="center" wrapText="1"/>
    </xf>
    <xf numFmtId="0" fontId="14" fillId="9" borderId="59" xfId="0" applyFont="1" applyFill="1" applyBorder="1" applyAlignment="1">
      <alignment horizontal="left" vertical="center" wrapText="1"/>
    </xf>
    <xf numFmtId="14" fontId="14" fillId="9" borderId="45" xfId="0" applyNumberFormat="1" applyFont="1" applyFill="1" applyBorder="1" applyAlignment="1">
      <alignment horizontal="left" vertical="center"/>
    </xf>
    <xf numFmtId="0" fontId="14" fillId="9" borderId="46" xfId="0" applyFont="1" applyFill="1" applyBorder="1" applyAlignment="1">
      <alignment horizontal="left" vertical="center" wrapText="1"/>
    </xf>
    <xf numFmtId="0" fontId="14" fillId="9" borderId="53" xfId="0" applyFont="1" applyFill="1" applyBorder="1" applyAlignment="1">
      <alignment horizontal="left" vertical="center" wrapText="1"/>
    </xf>
    <xf numFmtId="0" fontId="14" fillId="9" borderId="42" xfId="0" applyFont="1" applyFill="1" applyBorder="1" applyAlignment="1">
      <alignment horizontal="left" vertical="center" wrapText="1"/>
    </xf>
    <xf numFmtId="0" fontId="14" fillId="9" borderId="54" xfId="0" applyFont="1" applyFill="1" applyBorder="1" applyAlignment="1">
      <alignment horizontal="left" vertical="center" wrapText="1"/>
    </xf>
    <xf numFmtId="0" fontId="14" fillId="9" borderId="51" xfId="0" applyFont="1" applyFill="1" applyBorder="1" applyAlignment="1">
      <alignment horizontal="left" vertical="center" wrapText="1"/>
    </xf>
    <xf numFmtId="0" fontId="14" fillId="9" borderId="49" xfId="0" applyFont="1" applyFill="1" applyBorder="1" applyAlignment="1">
      <alignment horizontal="left" vertical="center" wrapText="1"/>
    </xf>
    <xf numFmtId="0" fontId="15" fillId="10" borderId="47" xfId="0" applyFont="1" applyFill="1" applyBorder="1" applyAlignment="1">
      <alignment horizontal="left" vertical="center"/>
    </xf>
    <xf numFmtId="0" fontId="15" fillId="10" borderId="45" xfId="0" applyFont="1" applyFill="1" applyBorder="1" applyAlignment="1">
      <alignment horizontal="left" vertical="center"/>
    </xf>
    <xf numFmtId="0" fontId="15" fillId="10" borderId="44" xfId="0" applyFont="1" applyFill="1" applyBorder="1" applyAlignment="1">
      <alignment horizontal="left" vertical="center" wrapText="1"/>
    </xf>
    <xf numFmtId="0" fontId="15" fillId="10" borderId="46" xfId="0" applyFont="1" applyFill="1" applyBorder="1" applyAlignment="1">
      <alignment horizontal="left" vertical="center"/>
    </xf>
    <xf numFmtId="0" fontId="15" fillId="10" borderId="44" xfId="0" applyFont="1" applyFill="1" applyBorder="1" applyAlignment="1">
      <alignment horizontal="left" vertical="center"/>
    </xf>
    <xf numFmtId="0" fontId="8" fillId="10" borderId="45" xfId="1" applyFill="1" applyBorder="1" applyAlignment="1">
      <alignment horizontal="left" vertical="center"/>
    </xf>
    <xf numFmtId="0" fontId="15" fillId="10" borderId="41" xfId="0" applyFont="1" applyFill="1" applyBorder="1" applyAlignment="1">
      <alignment horizontal="left" vertical="center"/>
    </xf>
    <xf numFmtId="0" fontId="23" fillId="6" borderId="8" xfId="0" applyFont="1" applyFill="1" applyBorder="1" applyAlignment="1">
      <alignment horizontal="center" vertical="center"/>
    </xf>
    <xf numFmtId="0" fontId="8" fillId="0" borderId="23" xfId="1" applyBorder="1" applyAlignment="1">
      <alignment vertical="center" wrapText="1"/>
    </xf>
    <xf numFmtId="0" fontId="0" fillId="0" borderId="62" xfId="0" applyBorder="1" applyAlignment="1">
      <alignment wrapText="1"/>
    </xf>
    <xf numFmtId="0" fontId="14" fillId="9" borderId="61" xfId="0" applyFont="1" applyFill="1" applyBorder="1" applyAlignment="1">
      <alignment horizontal="center" vertical="center" wrapText="1"/>
    </xf>
    <xf numFmtId="0" fontId="14" fillId="9" borderId="54" xfId="0" applyFont="1" applyFill="1" applyBorder="1" applyAlignment="1">
      <alignment horizontal="center" vertical="center" wrapText="1"/>
    </xf>
    <xf numFmtId="0" fontId="15" fillId="10" borderId="4" xfId="0" applyFont="1" applyFill="1" applyBorder="1" applyAlignment="1">
      <alignment horizontal="center" vertical="center" wrapText="1"/>
    </xf>
    <xf numFmtId="0" fontId="15" fillId="10" borderId="7" xfId="0" applyFont="1" applyFill="1" applyBorder="1" applyAlignment="1">
      <alignment horizontal="center" vertical="center" wrapText="1"/>
    </xf>
    <xf numFmtId="0" fontId="15" fillId="10" borderId="12" xfId="0" applyFont="1" applyFill="1" applyBorder="1" applyAlignment="1">
      <alignment horizontal="center" vertical="center" wrapText="1"/>
    </xf>
    <xf numFmtId="0" fontId="15" fillId="4" borderId="0" xfId="0" applyFont="1" applyFill="1" applyAlignment="1">
      <alignment horizontal="center" vertical="center" wrapText="1"/>
    </xf>
    <xf numFmtId="0" fontId="0" fillId="0" borderId="8" xfId="0" applyBorder="1" applyAlignment="1">
      <alignment wrapText="1"/>
    </xf>
    <xf numFmtId="0" fontId="14" fillId="0" borderId="36" xfId="0" applyFont="1" applyBorder="1"/>
    <xf numFmtId="0" fontId="14" fillId="0" borderId="0" xfId="0" applyFont="1"/>
    <xf numFmtId="0" fontId="2" fillId="0" borderId="0" xfId="0" applyFont="1"/>
    <xf numFmtId="0" fontId="8" fillId="0" borderId="1" xfId="1" applyBorder="1" applyAlignment="1">
      <alignment horizontal="left" vertical="center"/>
    </xf>
    <xf numFmtId="164" fontId="0" fillId="0" borderId="1" xfId="0" applyNumberFormat="1" applyBorder="1"/>
    <xf numFmtId="0" fontId="0" fillId="0" borderId="22" xfId="0" applyBorder="1"/>
    <xf numFmtId="0" fontId="24" fillId="0" borderId="0" xfId="0" applyFont="1"/>
    <xf numFmtId="0" fontId="0" fillId="0" borderId="1" xfId="0" applyBorder="1" applyAlignment="1">
      <alignment horizontal="center" vertical="center" wrapText="1"/>
    </xf>
    <xf numFmtId="0" fontId="0" fillId="0" borderId="21" xfId="0" applyBorder="1" applyAlignment="1">
      <alignment horizontal="left" vertical="center" wrapText="1"/>
    </xf>
    <xf numFmtId="0" fontId="7" fillId="4" borderId="1" xfId="0" applyFont="1" applyFill="1" applyBorder="1" applyAlignment="1">
      <alignment horizontal="center" vertical="center" wrapText="1"/>
    </xf>
    <xf numFmtId="0" fontId="25" fillId="0" borderId="1" xfId="0" applyFont="1" applyBorder="1" applyAlignment="1">
      <alignment vertical="center"/>
    </xf>
    <xf numFmtId="0" fontId="25" fillId="0" borderId="1" xfId="0" applyFont="1" applyBorder="1" applyAlignment="1">
      <alignment vertical="center" wrapText="1"/>
    </xf>
    <xf numFmtId="0" fontId="26" fillId="6" borderId="0" xfId="0" applyFont="1" applyFill="1"/>
    <xf numFmtId="0" fontId="8" fillId="0" borderId="1" xfId="1" applyBorder="1" applyAlignment="1">
      <alignment vertical="center" wrapText="1"/>
    </xf>
    <xf numFmtId="0" fontId="0" fillId="0" borderId="21" xfId="0" applyBorder="1" applyAlignment="1">
      <alignment vertical="top" wrapText="1"/>
    </xf>
    <xf numFmtId="0" fontId="0" fillId="2" borderId="14" xfId="0" applyFill="1" applyBorder="1" applyAlignment="1">
      <alignment vertical="center" wrapText="1"/>
    </xf>
    <xf numFmtId="0" fontId="0" fillId="0" borderId="22" xfId="0" applyBorder="1" applyAlignment="1">
      <alignment wrapText="1"/>
    </xf>
    <xf numFmtId="0" fontId="0" fillId="2" borderId="24" xfId="0" applyFill="1" applyBorder="1" applyAlignment="1">
      <alignment vertical="center" wrapText="1"/>
    </xf>
    <xf numFmtId="0" fontId="25" fillId="0" borderId="21" xfId="0" applyFont="1" applyBorder="1" applyAlignment="1">
      <alignment wrapText="1"/>
    </xf>
    <xf numFmtId="0" fontId="25" fillId="0" borderId="22" xfId="0" applyFont="1" applyBorder="1" applyAlignment="1">
      <alignment wrapText="1"/>
    </xf>
    <xf numFmtId="0" fontId="0" fillId="4" borderId="17" xfId="0" applyFill="1" applyBorder="1" applyAlignment="1">
      <alignment wrapText="1"/>
    </xf>
    <xf numFmtId="0" fontId="0" fillId="4" borderId="1" xfId="0" applyFill="1" applyBorder="1" applyAlignment="1">
      <alignment horizontal="center" vertical="center"/>
    </xf>
    <xf numFmtId="164" fontId="2" fillId="0" borderId="1" xfId="0" applyNumberFormat="1" applyFont="1" applyBorder="1" applyAlignment="1">
      <alignment horizontal="center" vertical="top"/>
    </xf>
    <xf numFmtId="0" fontId="8" fillId="0" borderId="21" xfId="1" applyBorder="1" applyAlignment="1">
      <alignment vertical="center"/>
    </xf>
    <xf numFmtId="164" fontId="0" fillId="0" borderId="0" xfId="0" applyNumberFormat="1"/>
    <xf numFmtId="0" fontId="3" fillId="0" borderId="2" xfId="0" applyFont="1" applyBorder="1"/>
    <xf numFmtId="0" fontId="0" fillId="0" borderId="40" xfId="0" applyBorder="1" applyAlignment="1">
      <alignment vertical="center" wrapText="1"/>
    </xf>
    <xf numFmtId="0" fontId="0" fillId="0" borderId="0" xfId="0" applyAlignment="1">
      <alignment vertical="center" wrapText="1"/>
    </xf>
    <xf numFmtId="0" fontId="0" fillId="0" borderId="64" xfId="0" applyBorder="1" applyAlignment="1">
      <alignment vertical="center" wrapText="1"/>
    </xf>
    <xf numFmtId="0" fontId="0" fillId="0" borderId="23" xfId="0" applyBorder="1"/>
    <xf numFmtId="9" fontId="0" fillId="0" borderId="28" xfId="0" applyNumberFormat="1" applyBorder="1" applyAlignment="1">
      <alignment horizontal="center" vertical="center"/>
    </xf>
    <xf numFmtId="9" fontId="0" fillId="0" borderId="40" xfId="0" applyNumberFormat="1" applyBorder="1" applyAlignment="1">
      <alignment horizontal="center" vertical="center"/>
    </xf>
    <xf numFmtId="9" fontId="0" fillId="0" borderId="2" xfId="0" applyNumberFormat="1" applyBorder="1" applyAlignment="1">
      <alignment horizontal="center" vertical="center"/>
    </xf>
    <xf numFmtId="9" fontId="0" fillId="0" borderId="1" xfId="0" applyNumberFormat="1" applyBorder="1" applyAlignment="1">
      <alignment horizontal="center" vertical="center"/>
    </xf>
    <xf numFmtId="0" fontId="3" fillId="0" borderId="22" xfId="0" applyFont="1" applyBorder="1"/>
    <xf numFmtId="0" fontId="3" fillId="0" borderId="23" xfId="0" applyFont="1" applyBorder="1"/>
    <xf numFmtId="0" fontId="35" fillId="0" borderId="0" xfId="0" applyFont="1"/>
    <xf numFmtId="0" fontId="27" fillId="0" borderId="0" xfId="0" applyFont="1"/>
    <xf numFmtId="0" fontId="24" fillId="0" borderId="0" xfId="0" applyFont="1" applyAlignment="1">
      <alignment horizontal="center"/>
    </xf>
    <xf numFmtId="0" fontId="41" fillId="0" borderId="0" xfId="0" applyFont="1"/>
    <xf numFmtId="0" fontId="43" fillId="0" borderId="0" xfId="0" applyFont="1"/>
    <xf numFmtId="0" fontId="23" fillId="0" borderId="0" xfId="0" applyFont="1" applyAlignment="1">
      <alignment horizontal="center"/>
    </xf>
    <xf numFmtId="0" fontId="23" fillId="0" borderId="0" xfId="0" applyFont="1" applyAlignment="1">
      <alignment horizontal="center" vertical="center"/>
    </xf>
    <xf numFmtId="0" fontId="0" fillId="0" borderId="0" xfId="0" applyAlignment="1">
      <alignment vertical="top" wrapText="1"/>
    </xf>
    <xf numFmtId="0" fontId="44" fillId="0" borderId="0" xfId="0" applyFont="1"/>
    <xf numFmtId="0" fontId="23" fillId="0" borderId="0" xfId="0" applyFont="1" applyAlignment="1">
      <alignment horizontal="center" vertical="center" wrapText="1"/>
    </xf>
    <xf numFmtId="0" fontId="24" fillId="0" borderId="0" xfId="0" applyFont="1" applyAlignment="1">
      <alignment vertical="top" wrapText="1"/>
    </xf>
    <xf numFmtId="0" fontId="0" fillId="0" borderId="0" xfId="0" applyAlignment="1">
      <alignment horizontal="center"/>
    </xf>
    <xf numFmtId="0" fontId="43" fillId="0" borderId="0" xfId="0" applyFont="1" applyAlignment="1">
      <alignment horizontal="center"/>
    </xf>
    <xf numFmtId="0" fontId="0" fillId="0" borderId="0" xfId="0" applyAlignment="1">
      <alignment vertical="top"/>
    </xf>
    <xf numFmtId="0" fontId="46" fillId="0" borderId="0" xfId="0" applyFont="1" applyAlignment="1">
      <alignment horizontal="center" vertical="center"/>
    </xf>
    <xf numFmtId="0" fontId="0" fillId="0" borderId="0" xfId="0" applyAlignment="1">
      <alignment horizontal="left"/>
    </xf>
    <xf numFmtId="0" fontId="4" fillId="0" borderId="0" xfId="0" applyFont="1" applyAlignment="1">
      <alignment horizontal="center" vertical="center"/>
    </xf>
    <xf numFmtId="0" fontId="37" fillId="0" borderId="0" xfId="0" applyFont="1" applyAlignment="1">
      <alignment horizontal="center" vertical="center"/>
    </xf>
    <xf numFmtId="0" fontId="2" fillId="0" borderId="0" xfId="0" applyFont="1" applyAlignment="1">
      <alignment horizontal="center"/>
    </xf>
    <xf numFmtId="0" fontId="2" fillId="0" borderId="0" xfId="0" applyFont="1" applyAlignment="1">
      <alignment horizontal="center" vertical="center"/>
    </xf>
    <xf numFmtId="0" fontId="20" fillId="0" borderId="0" xfId="0" applyFont="1" applyAlignment="1">
      <alignment horizontal="center" vertical="center"/>
    </xf>
    <xf numFmtId="164" fontId="3" fillId="4" borderId="1" xfId="0" applyNumberFormat="1" applyFont="1" applyFill="1" applyBorder="1"/>
    <xf numFmtId="0" fontId="0" fillId="4" borderId="0" xfId="0" applyFill="1"/>
    <xf numFmtId="0" fontId="26" fillId="0" borderId="0" xfId="0" applyFont="1"/>
    <xf numFmtId="0" fontId="0" fillId="11" borderId="0" xfId="0" applyFill="1"/>
    <xf numFmtId="0" fontId="50" fillId="11" borderId="0" xfId="0" applyFont="1" applyFill="1" applyAlignment="1">
      <alignment vertical="center" wrapText="1"/>
    </xf>
    <xf numFmtId="0" fontId="0" fillId="0" borderId="65" xfId="0" applyBorder="1"/>
    <xf numFmtId="0" fontId="50" fillId="11" borderId="66" xfId="0" applyFont="1" applyFill="1" applyBorder="1" applyAlignment="1">
      <alignment vertical="center" wrapText="1"/>
    </xf>
    <xf numFmtId="0" fontId="0" fillId="11" borderId="66" xfId="0" applyFill="1" applyBorder="1"/>
    <xf numFmtId="0" fontId="51" fillId="11" borderId="0" xfId="0" applyFont="1" applyFill="1"/>
    <xf numFmtId="0" fontId="51" fillId="11" borderId="66" xfId="0" applyFont="1" applyFill="1" applyBorder="1"/>
    <xf numFmtId="0" fontId="0" fillId="0" borderId="67" xfId="0" applyBorder="1"/>
    <xf numFmtId="0" fontId="51" fillId="11" borderId="65" xfId="0" applyFont="1" applyFill="1" applyBorder="1"/>
    <xf numFmtId="0" fontId="51" fillId="11" borderId="67" xfId="0" applyFont="1" applyFill="1" applyBorder="1"/>
    <xf numFmtId="0" fontId="0" fillId="0" borderId="66" xfId="0" applyBorder="1"/>
    <xf numFmtId="0" fontId="0" fillId="0" borderId="68" xfId="0" applyBorder="1"/>
    <xf numFmtId="0" fontId="0" fillId="0" borderId="69" xfId="0" applyBorder="1"/>
    <xf numFmtId="0" fontId="0" fillId="0" borderId="70" xfId="0" applyBorder="1"/>
    <xf numFmtId="0" fontId="0" fillId="11" borderId="70" xfId="0" applyFill="1" applyBorder="1"/>
    <xf numFmtId="0" fontId="0" fillId="0" borderId="71" xfId="0" applyBorder="1"/>
    <xf numFmtId="0" fontId="0" fillId="0" borderId="72" xfId="0" applyBorder="1"/>
    <xf numFmtId="0" fontId="0" fillId="0" borderId="0" xfId="0" applyAlignment="1">
      <alignment horizontal="left" wrapText="1"/>
    </xf>
    <xf numFmtId="0" fontId="0" fillId="5" borderId="1" xfId="0" applyFill="1" applyBorder="1" applyAlignment="1">
      <alignment horizontal="center" vertical="center"/>
    </xf>
    <xf numFmtId="0" fontId="0" fillId="11" borderId="65" xfId="0" applyFill="1" applyBorder="1"/>
    <xf numFmtId="0" fontId="0" fillId="4" borderId="67" xfId="0" applyFill="1" applyBorder="1"/>
    <xf numFmtId="0" fontId="0" fillId="4" borderId="65" xfId="0" applyFill="1" applyBorder="1"/>
    <xf numFmtId="0" fontId="0" fillId="4" borderId="0" xfId="0" applyFill="1" applyAlignment="1">
      <alignment horizontal="center"/>
    </xf>
    <xf numFmtId="0" fontId="49" fillId="0" borderId="0" xfId="0" applyFont="1"/>
    <xf numFmtId="0" fontId="0" fillId="0" borderId="82" xfId="0" applyBorder="1"/>
    <xf numFmtId="0" fontId="49" fillId="0" borderId="75" xfId="0" applyFont="1" applyBorder="1" applyAlignment="1">
      <alignment horizontal="center"/>
    </xf>
    <xf numFmtId="0" fontId="31" fillId="0" borderId="0" xfId="0" applyFont="1"/>
    <xf numFmtId="0" fontId="54" fillId="0" borderId="76" xfId="0" applyFont="1" applyBorder="1" applyAlignment="1">
      <alignment horizontal="center"/>
    </xf>
    <xf numFmtId="0" fontId="54" fillId="0" borderId="75" xfId="0" applyFont="1" applyBorder="1" applyAlignment="1">
      <alignment horizontal="center"/>
    </xf>
    <xf numFmtId="0" fontId="0" fillId="0" borderId="75" xfId="0" applyBorder="1" applyAlignment="1">
      <alignment horizontal="center"/>
    </xf>
    <xf numFmtId="0" fontId="49" fillId="0" borderId="74" xfId="0" applyFont="1" applyBorder="1" applyAlignment="1">
      <alignment horizontal="center"/>
    </xf>
    <xf numFmtId="0" fontId="54" fillId="0" borderId="79" xfId="0" applyFont="1" applyBorder="1"/>
    <xf numFmtId="0" fontId="49" fillId="0" borderId="80" xfId="0" applyFont="1" applyBorder="1" applyAlignment="1">
      <alignment horizontal="center"/>
    </xf>
    <xf numFmtId="0" fontId="37" fillId="0" borderId="0" xfId="0" applyFont="1" applyAlignment="1">
      <alignment wrapText="1"/>
    </xf>
    <xf numFmtId="0" fontId="37" fillId="0" borderId="0" xfId="0" applyFont="1" applyAlignment="1">
      <alignment vertical="center"/>
    </xf>
    <xf numFmtId="0" fontId="25" fillId="0" borderId="0" xfId="0" applyFont="1" applyAlignment="1">
      <alignment wrapText="1"/>
    </xf>
    <xf numFmtId="0" fontId="42" fillId="0" borderId="0" xfId="0" applyFont="1"/>
    <xf numFmtId="0" fontId="24" fillId="0" borderId="85" xfId="0" applyFont="1" applyBorder="1"/>
    <xf numFmtId="0" fontId="45" fillId="0" borderId="0" xfId="0" applyFont="1" applyAlignment="1">
      <alignment vertical="top" wrapText="1"/>
    </xf>
    <xf numFmtId="0" fontId="57" fillId="0" borderId="0" xfId="0" applyFont="1" applyAlignment="1">
      <alignment vertical="top"/>
    </xf>
    <xf numFmtId="0" fontId="0" fillId="0" borderId="1" xfId="0" applyBorder="1" applyAlignment="1">
      <alignment horizontal="left" vertical="top" wrapText="1"/>
    </xf>
    <xf numFmtId="0" fontId="8" fillId="0" borderId="0" xfId="1" applyAlignment="1">
      <alignment horizontal="center" vertical="center" wrapText="1"/>
    </xf>
    <xf numFmtId="0" fontId="9" fillId="0" borderId="23" xfId="0" applyFont="1" applyBorder="1" applyAlignment="1">
      <alignment vertical="center"/>
    </xf>
    <xf numFmtId="0" fontId="8" fillId="0" borderId="1" xfId="1" applyBorder="1" applyAlignment="1">
      <alignment vertical="center"/>
    </xf>
    <xf numFmtId="0" fontId="8" fillId="0" borderId="1" xfId="1" applyFill="1" applyBorder="1" applyAlignment="1">
      <alignment horizontal="left" vertical="center"/>
    </xf>
    <xf numFmtId="0" fontId="0" fillId="0" borderId="0" xfId="0" applyAlignment="1">
      <alignment horizontal="left" vertical="top"/>
    </xf>
    <xf numFmtId="0" fontId="0" fillId="0" borderId="14" xfId="0" applyBorder="1" applyAlignment="1">
      <alignment horizontal="center" vertical="center"/>
    </xf>
    <xf numFmtId="0" fontId="9" fillId="0" borderId="28" xfId="0" applyFont="1" applyBorder="1" applyAlignment="1">
      <alignment horizontal="left" vertical="center" wrapText="1"/>
    </xf>
    <xf numFmtId="0" fontId="9" fillId="0" borderId="39" xfId="0" applyFont="1" applyBorder="1" applyAlignment="1">
      <alignment horizontal="left" vertical="center" wrapText="1"/>
    </xf>
    <xf numFmtId="0" fontId="9" fillId="0" borderId="25" xfId="0" applyFont="1" applyBorder="1" applyAlignment="1">
      <alignment horizontal="left" vertical="center" wrapText="1"/>
    </xf>
    <xf numFmtId="0" fontId="3" fillId="0" borderId="14" xfId="0" applyFont="1" applyBorder="1" applyAlignment="1">
      <alignment horizontal="center"/>
    </xf>
    <xf numFmtId="0" fontId="8" fillId="0" borderId="14" xfId="1" applyFill="1" applyBorder="1" applyAlignment="1">
      <alignment horizontal="left" vertical="center"/>
    </xf>
    <xf numFmtId="164" fontId="59" fillId="0" borderId="0" xfId="0" applyNumberFormat="1" applyFont="1"/>
    <xf numFmtId="164" fontId="61" fillId="0" borderId="0" xfId="0" applyNumberFormat="1" applyFont="1"/>
    <xf numFmtId="164" fontId="0" fillId="0" borderId="0" xfId="0" applyNumberFormat="1" applyAlignment="1">
      <alignment horizontal="left" vertical="top"/>
    </xf>
    <xf numFmtId="164" fontId="61" fillId="0" borderId="0" xfId="0" applyNumberFormat="1" applyFont="1" applyAlignment="1">
      <alignment horizontal="left" vertical="top"/>
    </xf>
    <xf numFmtId="0" fontId="8" fillId="0" borderId="1" xfId="1" applyFill="1" applyBorder="1" applyAlignment="1">
      <alignment vertical="center"/>
    </xf>
    <xf numFmtId="164" fontId="60" fillId="0" borderId="0" xfId="0" applyNumberFormat="1" applyFont="1"/>
    <xf numFmtId="14" fontId="63" fillId="0" borderId="0" xfId="0" applyNumberFormat="1" applyFont="1"/>
    <xf numFmtId="0" fontId="45" fillId="0" borderId="0" xfId="0" applyFont="1"/>
    <xf numFmtId="0" fontId="45" fillId="0" borderId="0" xfId="0" applyFont="1" applyAlignment="1">
      <alignment vertical="top"/>
    </xf>
    <xf numFmtId="0" fontId="38" fillId="0" borderId="0" xfId="0" applyFont="1" applyAlignment="1">
      <alignment horizontal="left" wrapText="1"/>
    </xf>
    <xf numFmtId="0" fontId="45" fillId="0" borderId="0" xfId="0" applyFont="1" applyAlignment="1">
      <alignment horizontal="left" vertical="top"/>
    </xf>
    <xf numFmtId="0" fontId="0" fillId="0" borderId="39" xfId="0" applyBorder="1" applyAlignment="1">
      <alignment vertical="top"/>
    </xf>
    <xf numFmtId="0" fontId="46" fillId="0" borderId="79" xfId="0" applyFont="1" applyBorder="1" applyAlignment="1">
      <alignment horizontal="center" vertical="center"/>
    </xf>
    <xf numFmtId="0" fontId="24" fillId="0" borderId="80" xfId="0" applyFont="1" applyBorder="1" applyAlignment="1">
      <alignment horizontal="left" vertical="top" wrapText="1"/>
    </xf>
    <xf numFmtId="0" fontId="0" fillId="0" borderId="75" xfId="0" applyBorder="1" applyAlignment="1">
      <alignment horizontal="left"/>
    </xf>
    <xf numFmtId="0" fontId="46" fillId="0" borderId="80" xfId="0" applyFont="1" applyBorder="1" applyAlignment="1">
      <alignment horizontal="center" vertical="center"/>
    </xf>
    <xf numFmtId="0" fontId="24" fillId="0" borderId="80" xfId="0" applyFont="1" applyBorder="1" applyAlignment="1">
      <alignment horizontal="left" vertical="top"/>
    </xf>
    <xf numFmtId="0" fontId="24" fillId="0" borderId="75" xfId="0" applyFont="1" applyBorder="1" applyAlignment="1">
      <alignment horizontal="left" vertical="top" wrapText="1"/>
    </xf>
    <xf numFmtId="0" fontId="46" fillId="0" borderId="80" xfId="0" applyFont="1" applyBorder="1"/>
    <xf numFmtId="0" fontId="0" fillId="0" borderId="74" xfId="0" applyBorder="1"/>
    <xf numFmtId="0" fontId="24" fillId="0" borderId="0" xfId="0" applyFont="1" applyAlignment="1">
      <alignment vertical="top"/>
    </xf>
    <xf numFmtId="164" fontId="0" fillId="0" borderId="40" xfId="0" applyNumberFormat="1" applyBorder="1"/>
    <xf numFmtId="166" fontId="37" fillId="0" borderId="0" xfId="2" applyNumberFormat="1" applyFont="1" applyFill="1" applyAlignment="1">
      <alignment wrapText="1"/>
    </xf>
    <xf numFmtId="14" fontId="40" fillId="0" borderId="0" xfId="2" applyNumberFormat="1" applyFont="1" applyFill="1" applyAlignment="1">
      <alignment horizontal="left" wrapText="1"/>
    </xf>
    <xf numFmtId="164" fontId="0" fillId="0" borderId="0" xfId="0" applyNumberFormat="1" applyAlignment="1">
      <alignment horizontal="center"/>
    </xf>
    <xf numFmtId="0" fontId="46" fillId="0" borderId="80" xfId="0" applyFont="1" applyBorder="1" applyAlignment="1">
      <alignment horizontal="center"/>
    </xf>
    <xf numFmtId="49" fontId="0" fillId="0" borderId="0" xfId="0" applyNumberFormat="1"/>
    <xf numFmtId="0" fontId="0" fillId="0" borderId="77" xfId="0" applyBorder="1" applyAlignment="1" applyProtection="1">
      <alignment horizontal="left" vertical="center"/>
      <protection locked="0"/>
    </xf>
    <xf numFmtId="0" fontId="0" fillId="0" borderId="78" xfId="0"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80" xfId="0" applyBorder="1" applyAlignment="1" applyProtection="1">
      <alignment horizontal="left" vertical="center"/>
      <protection locked="0"/>
    </xf>
    <xf numFmtId="0" fontId="0" fillId="0" borderId="79" xfId="0" applyBorder="1" applyAlignment="1" applyProtection="1">
      <alignment horizontal="left" vertical="center"/>
      <protection locked="0"/>
    </xf>
    <xf numFmtId="0" fontId="0" fillId="0" borderId="83" xfId="0" applyBorder="1" applyAlignment="1" applyProtection="1">
      <alignment horizontal="left"/>
      <protection locked="0"/>
    </xf>
    <xf numFmtId="0" fontId="0" fillId="0" borderId="79" xfId="0" applyBorder="1" applyAlignment="1" applyProtection="1">
      <alignment horizontal="left"/>
      <protection locked="0"/>
    </xf>
    <xf numFmtId="0" fontId="0" fillId="0" borderId="80" xfId="0" applyBorder="1" applyAlignment="1" applyProtection="1">
      <alignment horizontal="left"/>
      <protection locked="0"/>
    </xf>
    <xf numFmtId="0" fontId="0" fillId="0" borderId="0" xfId="0" applyAlignment="1" applyProtection="1">
      <alignment horizontal="left"/>
      <protection locked="0"/>
    </xf>
    <xf numFmtId="0" fontId="0" fillId="0" borderId="78" xfId="0" applyBorder="1" applyAlignment="1" applyProtection="1">
      <alignment horizontal="left"/>
      <protection locked="0"/>
    </xf>
    <xf numFmtId="0" fontId="0" fillId="0" borderId="83" xfId="0" applyBorder="1" applyProtection="1">
      <protection locked="0"/>
    </xf>
    <xf numFmtId="0" fontId="0" fillId="0" borderId="79" xfId="0" applyBorder="1" applyProtection="1">
      <protection locked="0"/>
    </xf>
    <xf numFmtId="166" fontId="6" fillId="12" borderId="1" xfId="0" applyNumberFormat="1" applyFont="1" applyFill="1" applyBorder="1" applyAlignment="1">
      <alignment horizontal="center" vertical="center"/>
    </xf>
    <xf numFmtId="165" fontId="7" fillId="12" borderId="1" xfId="0" applyNumberFormat="1" applyFont="1" applyFill="1" applyBorder="1" applyAlignment="1">
      <alignment horizontal="center" vertical="center"/>
    </xf>
    <xf numFmtId="166" fontId="7" fillId="12" borderId="1" xfId="0" applyNumberFormat="1" applyFont="1" applyFill="1" applyBorder="1" applyAlignment="1">
      <alignment horizontal="center" vertical="center"/>
    </xf>
    <xf numFmtId="165" fontId="6" fillId="0" borderId="1" xfId="0" applyNumberFormat="1" applyFont="1" applyBorder="1" applyAlignment="1" applyProtection="1">
      <alignment horizontal="center" vertical="center"/>
      <protection locked="0"/>
    </xf>
    <xf numFmtId="0" fontId="53" fillId="11" borderId="0" xfId="0" applyFont="1" applyFill="1" applyAlignment="1">
      <alignment horizontal="center" vertical="center" wrapText="1"/>
    </xf>
    <xf numFmtId="0" fontId="53" fillId="11" borderId="66" xfId="0" applyFont="1" applyFill="1" applyBorder="1" applyAlignment="1">
      <alignment horizontal="center" vertical="center" wrapText="1"/>
    </xf>
    <xf numFmtId="0" fontId="0" fillId="0" borderId="0" xfId="0" applyAlignment="1">
      <alignment horizontal="left" wrapText="1"/>
    </xf>
    <xf numFmtId="0" fontId="38" fillId="11" borderId="67" xfId="0" applyFont="1" applyFill="1" applyBorder="1" applyAlignment="1">
      <alignment horizontal="left" vertical="center"/>
    </xf>
    <xf numFmtId="0" fontId="52" fillId="0" borderId="0" xfId="0" applyFont="1" applyAlignment="1">
      <alignment horizontal="left" vertical="top" wrapText="1"/>
    </xf>
    <xf numFmtId="0" fontId="0" fillId="0" borderId="0" xfId="0" applyAlignment="1">
      <alignment horizontal="left"/>
    </xf>
    <xf numFmtId="0" fontId="0" fillId="0" borderId="40" xfId="0" applyBorder="1" applyAlignment="1">
      <alignment horizontal="left" vertical="center"/>
    </xf>
    <xf numFmtId="0" fontId="0" fillId="0" borderId="0" xfId="0" applyAlignment="1">
      <alignment horizontal="left" vertical="center"/>
    </xf>
    <xf numFmtId="0" fontId="0" fillId="5" borderId="1" xfId="0" applyFill="1" applyBorder="1" applyAlignment="1">
      <alignment horizontal="center"/>
    </xf>
    <xf numFmtId="0" fontId="0" fillId="0" borderId="40" xfId="0" applyBorder="1" applyAlignment="1">
      <alignment horizontal="left" wrapText="1"/>
    </xf>
    <xf numFmtId="0" fontId="49" fillId="0" borderId="80" xfId="0" applyFont="1" applyBorder="1" applyAlignment="1" applyProtection="1">
      <alignment horizontal="left" wrapText="1"/>
      <protection locked="0"/>
    </xf>
    <xf numFmtId="0" fontId="0" fillId="0" borderId="0" xfId="0" applyAlignment="1">
      <alignment horizontal="center"/>
    </xf>
    <xf numFmtId="0" fontId="55" fillId="0" borderId="0" xfId="0" applyFont="1" applyAlignment="1">
      <alignment horizontal="left" wrapText="1"/>
    </xf>
    <xf numFmtId="0" fontId="24" fillId="0" borderId="0" xfId="0" applyFont="1" applyAlignment="1">
      <alignment horizontal="left" vertical="top" wrapText="1"/>
    </xf>
    <xf numFmtId="0" fontId="37" fillId="0" borderId="0" xfId="0" applyFont="1" applyAlignment="1">
      <alignment horizontal="center" vertical="center"/>
    </xf>
    <xf numFmtId="0" fontId="37" fillId="0" borderId="0" xfId="0" applyFont="1" applyAlignment="1">
      <alignment horizontal="left" wrapText="1"/>
    </xf>
    <xf numFmtId="0" fontId="37" fillId="0" borderId="0" xfId="0" applyFont="1" applyAlignment="1">
      <alignment horizontal="center" vertical="center" wrapText="1"/>
    </xf>
    <xf numFmtId="0" fontId="2" fillId="0" borderId="0" xfId="0" applyFont="1" applyAlignment="1">
      <alignment horizontal="center"/>
    </xf>
    <xf numFmtId="0" fontId="47" fillId="0" borderId="0" xfId="0" applyFont="1" applyAlignment="1">
      <alignment horizontal="center" vertical="center"/>
    </xf>
    <xf numFmtId="0" fontId="7" fillId="0" borderId="1" xfId="0" applyFont="1" applyBorder="1" applyAlignment="1">
      <alignment horizontal="left" vertical="center"/>
    </xf>
    <xf numFmtId="0" fontId="21" fillId="6" borderId="0" xfId="0" applyFont="1" applyFill="1" applyAlignment="1">
      <alignment horizontal="center"/>
    </xf>
    <xf numFmtId="0" fontId="4" fillId="4" borderId="0" xfId="0" applyFont="1" applyFill="1" applyAlignment="1">
      <alignment horizontal="center" vertical="top"/>
    </xf>
    <xf numFmtId="0" fontId="21" fillId="6" borderId="1" xfId="0" applyFont="1" applyFill="1" applyBorder="1" applyAlignment="1">
      <alignment horizontal="center"/>
    </xf>
    <xf numFmtId="0" fontId="4" fillId="0" borderId="1" xfId="0" applyFont="1" applyBorder="1" applyAlignment="1">
      <alignment horizontal="left"/>
    </xf>
    <xf numFmtId="0" fontId="32" fillId="0" borderId="1" xfId="1" applyFont="1" applyFill="1" applyBorder="1" applyAlignment="1">
      <alignment horizontal="center"/>
    </xf>
    <xf numFmtId="0" fontId="4" fillId="0" borderId="1" xfId="0" applyFont="1" applyBorder="1" applyAlignment="1">
      <alignment horizontal="left" wrapText="1"/>
    </xf>
    <xf numFmtId="0" fontId="4" fillId="0" borderId="1" xfId="0" applyFont="1" applyBorder="1" applyAlignment="1">
      <alignment horizontal="center"/>
    </xf>
    <xf numFmtId="0" fontId="48" fillId="0" borderId="40" xfId="0" applyFont="1" applyBorder="1" applyAlignment="1">
      <alignment horizontal="left" wrapText="1"/>
    </xf>
    <xf numFmtId="0" fontId="48" fillId="0" borderId="0" xfId="0" applyFont="1" applyAlignment="1">
      <alignment horizontal="left" wrapText="1"/>
    </xf>
    <xf numFmtId="0" fontId="20" fillId="0" borderId="0" xfId="0" applyFont="1" applyAlignment="1">
      <alignment horizontal="center" vertical="center"/>
    </xf>
    <xf numFmtId="0" fontId="0" fillId="0" borderId="1" xfId="0" applyBorder="1" applyAlignment="1">
      <alignment horizontal="left" vertical="center" wrapText="1"/>
    </xf>
    <xf numFmtId="0" fontId="0" fillId="0" borderId="21" xfId="0" applyBorder="1" applyAlignment="1">
      <alignment horizontal="center" vertical="center"/>
    </xf>
    <xf numFmtId="0" fontId="0" fillId="0" borderId="14" xfId="0" applyBorder="1" applyAlignment="1">
      <alignment horizontal="center" vertical="center"/>
    </xf>
    <xf numFmtId="0" fontId="0" fillId="0" borderId="26" xfId="0" applyBorder="1" applyAlignment="1">
      <alignment horizontal="left" vertical="center" wrapText="1"/>
    </xf>
    <xf numFmtId="0" fontId="0" fillId="0" borderId="38"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0" fillId="0" borderId="39" xfId="0" applyBorder="1" applyAlignment="1">
      <alignment horizontal="left" vertical="center" wrapText="1"/>
    </xf>
    <xf numFmtId="0" fontId="0" fillId="0" borderId="25" xfId="0" applyBorder="1" applyAlignment="1">
      <alignment horizontal="left" vertical="center" wrapText="1"/>
    </xf>
    <xf numFmtId="164" fontId="3" fillId="0" borderId="21" xfId="0" applyNumberFormat="1" applyFont="1" applyBorder="1" applyAlignment="1">
      <alignment horizontal="center"/>
    </xf>
    <xf numFmtId="164" fontId="3" fillId="0" borderId="14" xfId="0" applyNumberFormat="1" applyFont="1" applyBorder="1" applyAlignment="1">
      <alignment horizontal="center"/>
    </xf>
    <xf numFmtId="164" fontId="0" fillId="0" borderId="40" xfId="0" applyNumberFormat="1" applyBorder="1" applyAlignment="1">
      <alignment horizontal="center"/>
    </xf>
    <xf numFmtId="0" fontId="32" fillId="0" borderId="2" xfId="1" applyFont="1" applyBorder="1" applyAlignment="1">
      <alignment horizontal="center"/>
    </xf>
    <xf numFmtId="0" fontId="32" fillId="0" borderId="23" xfId="1" applyFont="1" applyBorder="1" applyAlignment="1">
      <alignment horizontal="center"/>
    </xf>
    <xf numFmtId="0" fontId="4" fillId="0" borderId="2" xfId="0" applyFont="1" applyBorder="1" applyAlignment="1">
      <alignment horizontal="left"/>
    </xf>
    <xf numFmtId="0" fontId="4" fillId="0" borderId="22" xfId="0" applyFont="1" applyBorder="1" applyAlignment="1">
      <alignment horizontal="left"/>
    </xf>
    <xf numFmtId="0" fontId="4" fillId="0" borderId="23" xfId="0" applyFont="1" applyBorder="1" applyAlignment="1">
      <alignment horizontal="left"/>
    </xf>
    <xf numFmtId="0" fontId="0" fillId="0" borderId="14" xfId="0" applyBorder="1" applyAlignment="1">
      <alignment horizontal="left" vertical="center" wrapText="1"/>
    </xf>
    <xf numFmtId="0" fontId="0" fillId="0" borderId="1" xfId="0" applyBorder="1" applyAlignment="1">
      <alignment horizontal="center" vertical="center"/>
    </xf>
    <xf numFmtId="0" fontId="0" fillId="0" borderId="2" xfId="0"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0" fillId="0" borderId="2"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4" fillId="0" borderId="2" xfId="0" applyFont="1" applyBorder="1" applyAlignment="1">
      <alignment horizontal="center"/>
    </xf>
    <xf numFmtId="0" fontId="4" fillId="0" borderId="22" xfId="0" applyFont="1" applyBorder="1" applyAlignment="1">
      <alignment horizontal="center"/>
    </xf>
    <xf numFmtId="0" fontId="4" fillId="0" borderId="23" xfId="0" applyFont="1" applyBorder="1" applyAlignment="1">
      <alignment horizontal="center"/>
    </xf>
    <xf numFmtId="0" fontId="46" fillId="0" borderId="40" xfId="0" applyFont="1" applyBorder="1" applyAlignment="1">
      <alignment horizontal="left" wrapText="1"/>
    </xf>
    <xf numFmtId="0" fontId="46" fillId="0" borderId="0" xfId="0" applyFont="1" applyAlignment="1">
      <alignment horizontal="left" wrapText="1"/>
    </xf>
    <xf numFmtId="0" fontId="32" fillId="0" borderId="2" xfId="1" applyFont="1" applyFill="1" applyBorder="1" applyAlignment="1">
      <alignment horizontal="center"/>
    </xf>
    <xf numFmtId="0" fontId="32" fillId="0" borderId="22" xfId="1" applyFont="1" applyFill="1" applyBorder="1" applyAlignment="1">
      <alignment horizontal="center"/>
    </xf>
    <xf numFmtId="0" fontId="32" fillId="0" borderId="23" xfId="1" applyFont="1" applyFill="1" applyBorder="1" applyAlignment="1">
      <alignment horizontal="center"/>
    </xf>
    <xf numFmtId="0" fontId="34" fillId="6" borderId="0" xfId="0" applyFont="1" applyFill="1" applyAlignment="1">
      <alignment horizontal="center"/>
    </xf>
    <xf numFmtId="0" fontId="20" fillId="6" borderId="0" xfId="0" applyFont="1" applyFill="1" applyAlignment="1">
      <alignment horizontal="center"/>
    </xf>
    <xf numFmtId="0" fontId="8" fillId="0" borderId="1" xfId="1" applyFill="1" applyBorder="1" applyAlignment="1">
      <alignment horizontal="left" vertical="center"/>
    </xf>
    <xf numFmtId="0" fontId="9" fillId="0" borderId="1" xfId="0" applyFont="1" applyBorder="1" applyAlignment="1">
      <alignment horizontal="left" vertical="center" wrapText="1"/>
    </xf>
    <xf numFmtId="0" fontId="9" fillId="0" borderId="2" xfId="0" applyFont="1" applyBorder="1" applyAlignment="1">
      <alignment horizontal="left" vertical="center" wrapText="1"/>
    </xf>
    <xf numFmtId="0" fontId="9" fillId="0" borderId="22" xfId="0" applyFont="1" applyBorder="1" applyAlignment="1">
      <alignment horizontal="left" vertical="center" wrapText="1"/>
    </xf>
    <xf numFmtId="0" fontId="9" fillId="0" borderId="23" xfId="0" applyFont="1" applyBorder="1" applyAlignment="1">
      <alignment horizontal="left" vertical="center" wrapText="1"/>
    </xf>
    <xf numFmtId="0" fontId="4" fillId="0" borderId="0" xfId="0" applyFont="1" applyAlignment="1">
      <alignment horizontal="center" vertical="center"/>
    </xf>
    <xf numFmtId="0" fontId="9" fillId="0" borderId="26" xfId="0" applyFont="1" applyBorder="1" applyAlignment="1">
      <alignment horizontal="left" vertical="center" wrapText="1"/>
    </xf>
    <xf numFmtId="0" fontId="9" fillId="0" borderId="38" xfId="0" applyFont="1" applyBorder="1" applyAlignment="1">
      <alignment horizontal="left" vertical="center" wrapText="1"/>
    </xf>
    <xf numFmtId="0" fontId="9" fillId="0" borderId="27" xfId="0" applyFont="1" applyBorder="1" applyAlignment="1">
      <alignment horizontal="left" vertical="center" wrapText="1"/>
    </xf>
    <xf numFmtId="0" fontId="9" fillId="0" borderId="28" xfId="0" applyFont="1" applyBorder="1" applyAlignment="1">
      <alignment horizontal="left" vertical="center" wrapText="1"/>
    </xf>
    <xf numFmtId="0" fontId="9" fillId="0" borderId="39" xfId="0" applyFont="1" applyBorder="1" applyAlignment="1">
      <alignment horizontal="left" vertical="center" wrapText="1"/>
    </xf>
    <xf numFmtId="0" fontId="9" fillId="0" borderId="25" xfId="0" applyFont="1" applyBorder="1" applyAlignment="1">
      <alignment horizontal="left" vertical="center" wrapText="1"/>
    </xf>
    <xf numFmtId="0" fontId="3" fillId="0" borderId="21" xfId="0" applyFont="1" applyBorder="1" applyAlignment="1">
      <alignment horizontal="center"/>
    </xf>
    <xf numFmtId="0" fontId="3" fillId="0" borderId="14" xfId="0" applyFont="1" applyBorder="1" applyAlignment="1">
      <alignment horizontal="center"/>
    </xf>
    <xf numFmtId="0" fontId="8" fillId="0" borderId="21" xfId="1" applyFill="1" applyBorder="1" applyAlignment="1">
      <alignment horizontal="left" vertical="center"/>
    </xf>
    <xf numFmtId="0" fontId="8" fillId="0" borderId="14" xfId="1" applyFill="1" applyBorder="1" applyAlignment="1">
      <alignment horizontal="left" vertical="center"/>
    </xf>
    <xf numFmtId="164" fontId="0" fillId="0" borderId="40" xfId="0" applyNumberFormat="1" applyBorder="1" applyAlignment="1">
      <alignment horizontal="left"/>
    </xf>
    <xf numFmtId="0" fontId="0" fillId="0" borderId="1" xfId="0" applyBorder="1" applyAlignment="1">
      <alignment horizontal="left" vertical="center"/>
    </xf>
    <xf numFmtId="0" fontId="0" fillId="4" borderId="1" xfId="0" applyFill="1" applyBorder="1" applyAlignment="1">
      <alignment horizontal="left" vertical="center" wrapText="1"/>
    </xf>
    <xf numFmtId="164" fontId="0" fillId="0" borderId="1" xfId="0" applyNumberFormat="1" applyBorder="1" applyAlignment="1">
      <alignment horizontal="center" vertical="top"/>
    </xf>
    <xf numFmtId="0" fontId="10" fillId="0" borderId="1" xfId="0" applyFont="1" applyBorder="1" applyAlignment="1">
      <alignment horizontal="left" vertical="center" wrapText="1"/>
    </xf>
    <xf numFmtId="0" fontId="0" fillId="4" borderId="1" xfId="0" applyFill="1" applyBorder="1" applyAlignment="1">
      <alignment horizontal="center" vertical="center"/>
    </xf>
    <xf numFmtId="0" fontId="3" fillId="0" borderId="1" xfId="0" applyFont="1" applyBorder="1" applyAlignment="1">
      <alignment horizontal="center"/>
    </xf>
    <xf numFmtId="0" fontId="4" fillId="0" borderId="2" xfId="0" applyFont="1" applyBorder="1" applyAlignment="1">
      <alignment horizontal="left" vertical="center"/>
    </xf>
    <xf numFmtId="0" fontId="4" fillId="0" borderId="22" xfId="0" applyFont="1" applyBorder="1" applyAlignment="1">
      <alignment horizontal="left" vertical="center"/>
    </xf>
    <xf numFmtId="0" fontId="4" fillId="0" borderId="23" xfId="0" applyFont="1" applyBorder="1" applyAlignment="1">
      <alignment horizontal="left" vertical="center"/>
    </xf>
    <xf numFmtId="0" fontId="0" fillId="0" borderId="1" xfId="0" applyBorder="1" applyAlignment="1">
      <alignment horizontal="left" vertical="top" wrapText="1"/>
    </xf>
    <xf numFmtId="0" fontId="33" fillId="0" borderId="26" xfId="1" applyFont="1" applyBorder="1" applyAlignment="1">
      <alignment horizontal="left" vertical="center" wrapText="1"/>
    </xf>
    <xf numFmtId="0" fontId="33" fillId="0" borderId="27" xfId="1" applyFont="1" applyBorder="1" applyAlignment="1">
      <alignment horizontal="left" vertical="center" wrapText="1"/>
    </xf>
    <xf numFmtId="0" fontId="33" fillId="0" borderId="28" xfId="1" applyFont="1" applyBorder="1" applyAlignment="1">
      <alignment horizontal="left" vertical="center" wrapText="1"/>
    </xf>
    <xf numFmtId="0" fontId="33" fillId="0" borderId="25" xfId="1" applyFont="1" applyBorder="1" applyAlignment="1">
      <alignment horizontal="left" vertical="center" wrapText="1"/>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5" xfId="0" applyBorder="1" applyAlignment="1">
      <alignment horizontal="center"/>
    </xf>
    <xf numFmtId="0" fontId="46" fillId="0" borderId="40" xfId="0" applyFont="1" applyBorder="1" applyAlignment="1">
      <alignment horizontal="left" vertical="center" wrapText="1"/>
    </xf>
    <xf numFmtId="0" fontId="46" fillId="0" borderId="0" xfId="0" applyFont="1" applyAlignment="1">
      <alignment horizontal="left" vertical="center" wrapText="1"/>
    </xf>
    <xf numFmtId="0" fontId="46" fillId="0" borderId="40" xfId="0" applyFont="1" applyBorder="1" applyAlignment="1">
      <alignment horizontal="left" vertical="top" wrapText="1"/>
    </xf>
    <xf numFmtId="0" fontId="46" fillId="0" borderId="0" xfId="0" applyFont="1" applyAlignment="1">
      <alignment horizontal="left" vertical="top" wrapText="1"/>
    </xf>
    <xf numFmtId="164" fontId="0" fillId="0" borderId="21" xfId="0" applyNumberFormat="1" applyBorder="1" applyAlignment="1">
      <alignment horizontal="center"/>
    </xf>
    <xf numFmtId="164" fontId="0" fillId="0" borderId="24" xfId="0" applyNumberFormat="1" applyBorder="1" applyAlignment="1">
      <alignment horizontal="center"/>
    </xf>
    <xf numFmtId="164" fontId="0" fillId="0" borderId="14" xfId="0" applyNumberFormat="1" applyBorder="1" applyAlignment="1">
      <alignment horizontal="center"/>
    </xf>
    <xf numFmtId="0" fontId="0" fillId="0" borderId="40" xfId="0" applyBorder="1" applyAlignment="1">
      <alignment horizontal="left" vertical="center" wrapText="1"/>
    </xf>
    <xf numFmtId="0" fontId="0" fillId="0" borderId="0" xfId="0" applyAlignment="1">
      <alignment horizontal="left" vertical="center" wrapText="1"/>
    </xf>
    <xf numFmtId="0" fontId="0" fillId="0" borderId="64" xfId="0" applyBorder="1" applyAlignment="1">
      <alignment horizontal="left" vertical="center" wrapText="1"/>
    </xf>
    <xf numFmtId="0" fontId="0" fillId="0" borderId="26" xfId="0" applyBorder="1" applyAlignment="1">
      <alignment horizontal="left" vertical="center"/>
    </xf>
    <xf numFmtId="0" fontId="0" fillId="0" borderId="28" xfId="0" applyBorder="1" applyAlignment="1">
      <alignment horizontal="left" vertical="center"/>
    </xf>
    <xf numFmtId="0" fontId="0" fillId="0" borderId="24" xfId="0" applyBorder="1" applyAlignment="1">
      <alignment horizontal="center" vertical="center"/>
    </xf>
    <xf numFmtId="0" fontId="24" fillId="0" borderId="80" xfId="0" applyFont="1" applyBorder="1" applyAlignment="1">
      <alignment horizontal="center"/>
    </xf>
    <xf numFmtId="0" fontId="0" fillId="0" borderId="78" xfId="0" applyBorder="1" applyAlignment="1">
      <alignment horizontal="center"/>
    </xf>
    <xf numFmtId="0" fontId="0" fillId="0" borderId="80" xfId="0" applyBorder="1" applyAlignment="1">
      <alignment horizontal="center"/>
    </xf>
    <xf numFmtId="0" fontId="39" fillId="0" borderId="0" xfId="0" applyFont="1" applyAlignment="1">
      <alignment horizontal="left"/>
    </xf>
    <xf numFmtId="0" fontId="38" fillId="0" borderId="0" xfId="0" applyFont="1" applyAlignment="1">
      <alignment horizontal="left" wrapText="1"/>
    </xf>
    <xf numFmtId="0" fontId="24" fillId="0" borderId="79" xfId="0" applyFont="1" applyBorder="1" applyAlignment="1">
      <alignment horizontal="center"/>
    </xf>
    <xf numFmtId="0" fontId="0" fillId="0" borderId="73" xfId="0" applyBorder="1" applyAlignment="1">
      <alignment horizontal="center"/>
    </xf>
    <xf numFmtId="0" fontId="44" fillId="0" borderId="0" xfId="0" applyFont="1" applyAlignment="1">
      <alignment horizontal="left"/>
    </xf>
    <xf numFmtId="0" fontId="39" fillId="0" borderId="0" xfId="0" applyFont="1" applyAlignment="1">
      <alignment horizontal="left" wrapText="1"/>
    </xf>
    <xf numFmtId="0" fontId="44" fillId="0" borderId="0" xfId="0" applyFont="1" applyAlignment="1">
      <alignment horizontal="left" wrapText="1"/>
    </xf>
    <xf numFmtId="0" fontId="24" fillId="0" borderId="0" xfId="0" applyFont="1" applyAlignment="1">
      <alignment horizontal="center"/>
    </xf>
    <xf numFmtId="0" fontId="24" fillId="0" borderId="82" xfId="0" applyFont="1" applyBorder="1" applyAlignment="1">
      <alignment horizontal="center"/>
    </xf>
    <xf numFmtId="0" fontId="24" fillId="0" borderId="81" xfId="0" applyFont="1" applyBorder="1" applyAlignment="1">
      <alignment horizontal="center"/>
    </xf>
    <xf numFmtId="0" fontId="0" fillId="0" borderId="77" xfId="0" applyBorder="1" applyAlignment="1">
      <alignment horizontal="center"/>
    </xf>
    <xf numFmtId="0" fontId="0" fillId="0" borderId="79" xfId="0" applyBorder="1" applyAlignment="1">
      <alignment horizontal="center"/>
    </xf>
    <xf numFmtId="0" fontId="24" fillId="0" borderId="74" xfId="0" applyFont="1" applyBorder="1" applyAlignment="1">
      <alignment horizontal="center"/>
    </xf>
    <xf numFmtId="0" fontId="24" fillId="0" borderId="76" xfId="0" applyFont="1" applyBorder="1" applyAlignment="1">
      <alignment horizontal="center"/>
    </xf>
    <xf numFmtId="0" fontId="0" fillId="0" borderId="77" xfId="0" applyBorder="1" applyAlignment="1">
      <alignment horizontal="center" wrapText="1"/>
    </xf>
    <xf numFmtId="0" fontId="0" fillId="0" borderId="79" xfId="0" applyBorder="1" applyAlignment="1">
      <alignment horizontal="center" wrapText="1"/>
    </xf>
    <xf numFmtId="0" fontId="43" fillId="0" borderId="0" xfId="0" applyFont="1" applyAlignment="1">
      <alignment horizontal="center"/>
    </xf>
    <xf numFmtId="0" fontId="24" fillId="0" borderId="79" xfId="0" applyFont="1" applyBorder="1" applyAlignment="1">
      <alignment horizontal="left" vertical="top"/>
    </xf>
    <xf numFmtId="0" fontId="24" fillId="0" borderId="76" xfId="0" applyFont="1" applyBorder="1" applyAlignment="1">
      <alignment horizontal="left" vertical="top"/>
    </xf>
    <xf numFmtId="0" fontId="0" fillId="0" borderId="0" xfId="0" applyAlignment="1">
      <alignment horizontal="left" vertical="top" wrapText="1"/>
    </xf>
    <xf numFmtId="0" fontId="0" fillId="0" borderId="74" xfId="0" applyBorder="1" applyAlignment="1">
      <alignment horizontal="left" vertical="top" wrapText="1"/>
    </xf>
    <xf numFmtId="0" fontId="0" fillId="0" borderId="79" xfId="0" applyBorder="1" applyAlignment="1">
      <alignment horizontal="left" vertical="top" wrapText="1"/>
    </xf>
    <xf numFmtId="0" fontId="0" fillId="0" borderId="76" xfId="0" applyBorder="1" applyAlignment="1">
      <alignment horizontal="left" vertical="top" wrapText="1"/>
    </xf>
    <xf numFmtId="0" fontId="24" fillId="0" borderId="80" xfId="0" applyFont="1" applyBorder="1" applyAlignment="1">
      <alignment horizontal="left" vertical="top"/>
    </xf>
    <xf numFmtId="0" fontId="24" fillId="0" borderId="75" xfId="0" applyFont="1" applyBorder="1" applyAlignment="1">
      <alignment horizontal="left" vertical="top"/>
    </xf>
    <xf numFmtId="0" fontId="45" fillId="0" borderId="0" xfId="0" applyFont="1" applyAlignment="1">
      <alignment horizontal="left" vertical="top" wrapText="1"/>
    </xf>
    <xf numFmtId="0" fontId="64" fillId="0" borderId="84" xfId="0" applyFont="1" applyBorder="1" applyAlignment="1">
      <alignment horizontal="center"/>
    </xf>
    <xf numFmtId="0" fontId="64" fillId="0" borderId="84" xfId="0" applyFont="1" applyBorder="1" applyAlignment="1">
      <alignment horizontal="center" vertical="top"/>
    </xf>
    <xf numFmtId="0" fontId="20" fillId="4" borderId="0" xfId="0" applyFont="1" applyFill="1" applyAlignment="1">
      <alignment horizontal="center"/>
    </xf>
    <xf numFmtId="0" fontId="42" fillId="0" borderId="0" xfId="0" applyFont="1" applyAlignment="1">
      <alignment horizontal="left"/>
    </xf>
    <xf numFmtId="0" fontId="0" fillId="0" borderId="83" xfId="0" applyBorder="1" applyAlignment="1">
      <alignment horizontal="center"/>
    </xf>
    <xf numFmtId="0" fontId="0" fillId="0" borderId="82" xfId="0" applyBorder="1" applyAlignment="1">
      <alignment horizontal="center"/>
    </xf>
    <xf numFmtId="0" fontId="62" fillId="0" borderId="0" xfId="0" applyFont="1" applyAlignment="1">
      <alignment horizontal="left"/>
    </xf>
    <xf numFmtId="0" fontId="46" fillId="0" borderId="0" xfId="0" applyFont="1" applyAlignment="1">
      <alignment horizontal="center" vertical="center"/>
    </xf>
    <xf numFmtId="0" fontId="46" fillId="0" borderId="79" xfId="0" applyFont="1" applyBorder="1" applyAlignment="1">
      <alignment horizontal="center" vertical="center"/>
    </xf>
    <xf numFmtId="0" fontId="24" fillId="0" borderId="79" xfId="0" applyFont="1" applyBorder="1" applyAlignment="1">
      <alignment horizontal="left" wrapText="1"/>
    </xf>
    <xf numFmtId="0" fontId="24" fillId="0" borderId="76" xfId="0" applyFont="1" applyBorder="1" applyAlignment="1">
      <alignment horizontal="left" wrapText="1"/>
    </xf>
    <xf numFmtId="0" fontId="24" fillId="0" borderId="82" xfId="0" applyFont="1" applyBorder="1" applyAlignment="1">
      <alignment horizontal="left" wrapText="1"/>
    </xf>
    <xf numFmtId="0" fontId="24" fillId="0" borderId="81" xfId="0" applyFont="1" applyBorder="1" applyAlignment="1">
      <alignment horizontal="left" wrapText="1"/>
    </xf>
    <xf numFmtId="0" fontId="24" fillId="0" borderId="82" xfId="0" applyFont="1" applyBorder="1" applyAlignment="1">
      <alignment horizontal="left" vertical="top" wrapText="1"/>
    </xf>
    <xf numFmtId="0" fontId="24" fillId="0" borderId="81" xfId="0" applyFont="1" applyBorder="1" applyAlignment="1">
      <alignment horizontal="left" vertical="top" wrapText="1"/>
    </xf>
    <xf numFmtId="0" fontId="24" fillId="0" borderId="79" xfId="0" applyFont="1" applyBorder="1" applyAlignment="1">
      <alignment horizontal="left" vertical="top" wrapText="1"/>
    </xf>
    <xf numFmtId="0" fontId="24" fillId="0" borderId="76" xfId="0" applyFont="1" applyBorder="1" applyAlignment="1">
      <alignment horizontal="left" vertical="top" wrapText="1"/>
    </xf>
    <xf numFmtId="0" fontId="46" fillId="0" borderId="82" xfId="0" applyFont="1" applyBorder="1" applyAlignment="1">
      <alignment horizontal="center" vertical="center"/>
    </xf>
    <xf numFmtId="0" fontId="24" fillId="0" borderId="80" xfId="0" applyFont="1" applyBorder="1" applyAlignment="1">
      <alignment horizontal="left" wrapText="1"/>
    </xf>
    <xf numFmtId="0" fontId="24" fillId="0" borderId="75" xfId="0" applyFont="1" applyBorder="1" applyAlignment="1">
      <alignment horizontal="left" wrapText="1"/>
    </xf>
    <xf numFmtId="0" fontId="24" fillId="0" borderId="74" xfId="0" applyFont="1" applyBorder="1" applyAlignment="1">
      <alignment horizontal="left" vertical="top" wrapText="1"/>
    </xf>
    <xf numFmtId="0" fontId="0" fillId="0" borderId="79" xfId="0" applyBorder="1" applyAlignment="1">
      <alignment horizontal="left" vertical="top"/>
    </xf>
    <xf numFmtId="0" fontId="0" fillId="0" borderId="76" xfId="0" applyBorder="1" applyAlignment="1">
      <alignment horizontal="left" vertical="top"/>
    </xf>
    <xf numFmtId="0" fontId="24" fillId="0" borderId="0" xfId="0" applyFont="1" applyAlignment="1">
      <alignment horizontal="left" wrapText="1"/>
    </xf>
    <xf numFmtId="0" fontId="24" fillId="0" borderId="74" xfId="0" applyFont="1" applyBorder="1" applyAlignment="1">
      <alignment horizontal="left" wrapText="1"/>
    </xf>
    <xf numFmtId="0" fontId="24" fillId="0" borderId="80" xfId="0" applyFont="1" applyBorder="1" applyAlignment="1">
      <alignment horizontal="left" vertical="top" wrapText="1"/>
    </xf>
    <xf numFmtId="0" fontId="24" fillId="0" borderId="75" xfId="0" applyFont="1" applyBorder="1" applyAlignment="1">
      <alignment horizontal="left" vertical="top" wrapText="1"/>
    </xf>
    <xf numFmtId="0" fontId="46" fillId="0" borderId="0" xfId="0" applyFont="1" applyAlignment="1">
      <alignment horizontal="center" vertical="top"/>
    </xf>
    <xf numFmtId="0" fontId="46" fillId="0" borderId="79" xfId="0" applyFont="1" applyBorder="1" applyAlignment="1">
      <alignment horizontal="center" vertical="top"/>
    </xf>
    <xf numFmtId="0" fontId="22" fillId="6" borderId="4" xfId="0" applyFont="1" applyFill="1" applyBorder="1" applyAlignment="1">
      <alignment vertical="center" wrapText="1"/>
    </xf>
    <xf numFmtId="0" fontId="22" fillId="6" borderId="7" xfId="0" applyFont="1" applyFill="1" applyBorder="1" applyAlignment="1">
      <alignment vertical="center" wrapText="1"/>
    </xf>
    <xf numFmtId="0" fontId="22" fillId="6" borderId="12" xfId="0" applyFont="1" applyFill="1" applyBorder="1" applyAlignment="1">
      <alignment vertical="center" wrapText="1"/>
    </xf>
    <xf numFmtId="0" fontId="11" fillId="0" borderId="3" xfId="0" applyFont="1" applyBorder="1" applyAlignment="1">
      <alignment horizontal="center" vertical="center" wrapText="1"/>
    </xf>
    <xf numFmtId="0" fontId="11" fillId="0" borderId="1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6" xfId="0" applyFont="1" applyBorder="1" applyAlignment="1">
      <alignment horizontal="center" vertical="center" wrapText="1"/>
    </xf>
    <xf numFmtId="0" fontId="12" fillId="0" borderId="16" xfId="0" applyFont="1" applyBorder="1" applyAlignment="1">
      <alignment horizontal="center" vertical="center"/>
    </xf>
    <xf numFmtId="16" fontId="13" fillId="3" borderId="35" xfId="0" applyNumberFormat="1" applyFont="1" applyFill="1" applyBorder="1" applyAlignment="1">
      <alignment horizontal="center" vertical="center"/>
    </xf>
    <xf numFmtId="16" fontId="13" fillId="3" borderId="36" xfId="0" applyNumberFormat="1" applyFont="1" applyFill="1" applyBorder="1" applyAlignment="1">
      <alignment horizontal="center" vertical="center"/>
    </xf>
    <xf numFmtId="16" fontId="13" fillId="3" borderId="37" xfId="0" applyNumberFormat="1" applyFont="1" applyFill="1" applyBorder="1" applyAlignment="1">
      <alignment horizontal="center" vertical="center"/>
    </xf>
    <xf numFmtId="0" fontId="13" fillId="3" borderId="35" xfId="0" applyFont="1" applyFill="1" applyBorder="1" applyAlignment="1">
      <alignment horizontal="center" vertical="center"/>
    </xf>
    <xf numFmtId="0" fontId="13" fillId="3" borderId="36" xfId="0" applyFont="1" applyFill="1" applyBorder="1" applyAlignment="1">
      <alignment horizontal="center" vertical="center"/>
    </xf>
    <xf numFmtId="0" fontId="13" fillId="3" borderId="37" xfId="0" applyFont="1" applyFill="1" applyBorder="1" applyAlignment="1">
      <alignment horizontal="center" vertical="center"/>
    </xf>
    <xf numFmtId="0" fontId="15" fillId="10" borderId="42" xfId="0" applyFont="1" applyFill="1" applyBorder="1" applyAlignment="1">
      <alignment horizontal="left" vertical="center"/>
    </xf>
    <xf numFmtId="0" fontId="15" fillId="10" borderId="43" xfId="0" applyFont="1" applyFill="1" applyBorder="1" applyAlignment="1">
      <alignment horizontal="left" vertical="center"/>
    </xf>
    <xf numFmtId="0" fontId="14" fillId="9" borderId="49" xfId="0" applyFont="1" applyFill="1" applyBorder="1" applyAlignment="1">
      <alignment horizontal="left" vertical="center" wrapText="1"/>
    </xf>
    <xf numFmtId="0" fontId="14" fillId="9" borderId="50" xfId="0" applyFont="1" applyFill="1" applyBorder="1" applyAlignment="1">
      <alignment horizontal="left" vertical="center" wrapText="1"/>
    </xf>
    <xf numFmtId="0" fontId="14" fillId="9" borderId="54" xfId="0" applyFont="1" applyFill="1" applyBorder="1" applyAlignment="1">
      <alignment horizontal="left" vertical="center" wrapText="1"/>
    </xf>
    <xf numFmtId="0" fontId="14" fillId="9" borderId="51" xfId="0" applyFont="1" applyFill="1" applyBorder="1" applyAlignment="1">
      <alignment horizontal="left" vertical="center" wrapText="1"/>
    </xf>
    <xf numFmtId="0" fontId="14" fillId="9" borderId="52" xfId="0" applyFont="1" applyFill="1" applyBorder="1" applyAlignment="1">
      <alignment horizontal="left" vertical="center" wrapText="1"/>
    </xf>
    <xf numFmtId="0" fontId="14" fillId="9" borderId="42" xfId="0" applyFont="1" applyFill="1" applyBorder="1" applyAlignment="1">
      <alignment horizontal="left" vertical="center" wrapText="1"/>
    </xf>
    <xf numFmtId="0" fontId="14" fillId="9" borderId="49" xfId="0" applyFont="1" applyFill="1" applyBorder="1" applyAlignment="1">
      <alignment horizontal="left" vertical="center"/>
    </xf>
    <xf numFmtId="0" fontId="14" fillId="9" borderId="54" xfId="0" applyFont="1" applyFill="1" applyBorder="1" applyAlignment="1">
      <alignment horizontal="left" vertical="center"/>
    </xf>
    <xf numFmtId="0" fontId="14" fillId="9" borderId="55" xfId="0" applyFont="1" applyFill="1" applyBorder="1" applyAlignment="1">
      <alignment horizontal="left" vertical="center"/>
    </xf>
    <xf numFmtId="0" fontId="14" fillId="9" borderId="61" xfId="0" applyFont="1" applyFill="1" applyBorder="1" applyAlignment="1">
      <alignment horizontal="left" vertical="center"/>
    </xf>
    <xf numFmtId="0" fontId="26" fillId="6" borderId="4" xfId="0" applyFont="1" applyFill="1" applyBorder="1" applyAlignment="1">
      <alignment horizontal="left" vertical="center"/>
    </xf>
    <xf numFmtId="0" fontId="26" fillId="6" borderId="7" xfId="0" applyFont="1" applyFill="1" applyBorder="1" applyAlignment="1">
      <alignment horizontal="left" vertical="center"/>
    </xf>
    <xf numFmtId="0" fontId="26" fillId="6" borderId="12" xfId="0" applyFont="1" applyFill="1" applyBorder="1" applyAlignment="1">
      <alignment horizontal="left" vertical="center"/>
    </xf>
    <xf numFmtId="0" fontId="15" fillId="10" borderId="46" xfId="0" applyFont="1" applyFill="1" applyBorder="1" applyAlignment="1">
      <alignment horizontal="left" vertical="center"/>
    </xf>
    <xf numFmtId="0" fontId="15" fillId="10" borderId="63" xfId="0" applyFont="1" applyFill="1" applyBorder="1" applyAlignment="1">
      <alignment horizontal="left" vertical="center"/>
    </xf>
    <xf numFmtId="0" fontId="14" fillId="9" borderId="50" xfId="0" applyFont="1" applyFill="1" applyBorder="1" applyAlignment="1">
      <alignment horizontal="left" vertical="center"/>
    </xf>
    <xf numFmtId="0" fontId="14" fillId="9" borderId="56" xfId="0" applyFont="1" applyFill="1" applyBorder="1" applyAlignment="1">
      <alignment horizontal="left" vertical="center"/>
    </xf>
  </cellXfs>
  <cellStyles count="3">
    <cellStyle name="Hypertextový odkaz" xfId="1" builtinId="8"/>
    <cellStyle name="Měna" xfId="2" builtinId="4"/>
    <cellStyle name="Normální" xfId="0" builtinId="0"/>
  </cellStyles>
  <dxfs count="257">
    <dxf>
      <fill>
        <patternFill>
          <bgColor theme="4" tint="-0.24994659260841701"/>
        </patternFill>
      </fill>
    </dxf>
    <dxf>
      <fill>
        <patternFill>
          <bgColor theme="4" tint="-0.24994659260841701"/>
        </patternFill>
      </fill>
    </dxf>
    <dxf>
      <fill>
        <patternFill>
          <bgColor theme="4" tint="-0.24994659260841701"/>
        </patternFill>
      </fill>
    </dxf>
    <dxf>
      <fill>
        <patternFill>
          <bgColor theme="4" tint="-0.24994659260841701"/>
        </patternFill>
      </fill>
    </dxf>
    <dxf>
      <fill>
        <patternFill>
          <bgColor theme="4" tint="-0.24994659260841701"/>
        </patternFill>
      </fill>
    </dxf>
    <dxf>
      <fill>
        <patternFill>
          <bgColor theme="4" tint="-0.24994659260841701"/>
        </patternFill>
      </fill>
    </dxf>
    <dxf>
      <fill>
        <patternFill>
          <bgColor theme="4" tint="-0.24994659260841701"/>
        </patternFill>
      </fill>
    </dxf>
    <dxf>
      <fill>
        <patternFill>
          <bgColor theme="4" tint="-0.24994659260841701"/>
        </patternFill>
      </fill>
    </dxf>
    <dxf>
      <fill>
        <patternFill>
          <bgColor theme="4" tint="-0.24994659260841701"/>
        </patternFill>
      </fill>
    </dxf>
    <dxf>
      <fill>
        <patternFill>
          <bgColor theme="4" tint="-0.24994659260841701"/>
        </patternFill>
      </fill>
    </dxf>
    <dxf>
      <fill>
        <patternFill>
          <bgColor theme="4" tint="-0.24994659260841701"/>
        </patternFill>
      </fill>
    </dxf>
    <dxf>
      <fill>
        <patternFill>
          <bgColor theme="4"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92D050"/>
        </patternFill>
      </fill>
    </dxf>
    <dxf>
      <fill>
        <patternFill>
          <bgColor theme="9"/>
        </patternFill>
      </fill>
    </dxf>
    <dxf>
      <fill>
        <patternFill>
          <bgColor rgb="FF92D050"/>
        </patternFill>
      </fill>
    </dxf>
    <dxf>
      <fill>
        <patternFill>
          <bgColor theme="9"/>
        </patternFill>
      </fill>
    </dxf>
    <dxf>
      <fill>
        <patternFill>
          <bgColor theme="9"/>
        </patternFill>
      </fill>
    </dxf>
    <dxf>
      <fill>
        <patternFill>
          <bgColor theme="9"/>
        </patternFill>
      </fill>
    </dxf>
    <dxf>
      <fill>
        <patternFill>
          <bgColor theme="4" tint="-0.24994659260841701"/>
        </patternFill>
      </fill>
    </dxf>
    <dxf>
      <fill>
        <patternFill>
          <bgColor theme="4" tint="-0.24994659260841701"/>
        </patternFill>
      </fill>
    </dxf>
    <dxf>
      <fill>
        <patternFill>
          <bgColor theme="4" tint="-0.24994659260841701"/>
        </patternFill>
      </fill>
    </dxf>
    <dxf>
      <fill>
        <patternFill>
          <bgColor theme="4" tint="-0.24994659260841701"/>
        </patternFill>
      </fill>
    </dxf>
    <dxf>
      <fill>
        <patternFill>
          <bgColor theme="4" tint="-0.24994659260841701"/>
        </patternFill>
      </fill>
    </dxf>
    <dxf>
      <fill>
        <patternFill>
          <bgColor theme="4" tint="-0.24994659260841701"/>
        </patternFill>
      </fill>
    </dxf>
    <dxf>
      <fill>
        <patternFill>
          <bgColor theme="4" tint="-0.24994659260841701"/>
        </patternFill>
      </fill>
    </dxf>
    <dxf>
      <fill>
        <patternFill>
          <bgColor theme="4" tint="-0.24994659260841701"/>
        </patternFill>
      </fill>
    </dxf>
    <dxf>
      <fill>
        <patternFill>
          <bgColor theme="4" tint="-0.24994659260841701"/>
        </patternFill>
      </fill>
    </dxf>
    <dxf>
      <fill>
        <patternFill>
          <bgColor theme="4" tint="-0.24994659260841701"/>
        </patternFill>
      </fill>
    </dxf>
    <dxf>
      <fill>
        <patternFill>
          <bgColor theme="4" tint="-0.24994659260841701"/>
        </patternFill>
      </fill>
    </dxf>
    <dxf>
      <fill>
        <patternFill>
          <bgColor theme="4" tint="-0.24994659260841701"/>
        </patternFill>
      </fill>
    </dxf>
    <dxf>
      <fill>
        <patternFill>
          <bgColor theme="4"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5" tint="0.39994506668294322"/>
        </patternFill>
      </fill>
    </dxf>
    <dxf>
      <fill>
        <patternFill>
          <bgColor theme="9" tint="0.39994506668294322"/>
        </patternFill>
      </fill>
    </dxf>
    <dxf>
      <fill>
        <patternFill>
          <bgColor theme="5" tint="0.39994506668294322"/>
        </patternFill>
      </fill>
    </dxf>
    <dxf>
      <fill>
        <patternFill>
          <bgColor theme="9" tint="0.39994506668294322"/>
        </patternFill>
      </fill>
    </dxf>
    <dxf>
      <fill>
        <patternFill>
          <bgColor theme="5" tint="0.39994506668294322"/>
        </patternFill>
      </fill>
    </dxf>
    <dxf>
      <fill>
        <patternFill>
          <bgColor theme="9" tint="0.39994506668294322"/>
        </patternFill>
      </fill>
    </dxf>
    <dxf>
      <fill>
        <patternFill>
          <bgColor theme="5" tint="0.39994506668294322"/>
        </patternFill>
      </fill>
    </dxf>
    <dxf>
      <fill>
        <patternFill>
          <bgColor theme="9" tint="0.39994506668294322"/>
        </patternFill>
      </fill>
    </dxf>
    <dxf>
      <fill>
        <patternFill>
          <bgColor theme="9" tint="0.39994506668294322"/>
        </patternFill>
      </fill>
    </dxf>
    <dxf>
      <fill>
        <patternFill>
          <bgColor theme="5" tint="0.39994506668294322"/>
        </patternFill>
      </fill>
    </dxf>
    <dxf>
      <fill>
        <patternFill>
          <bgColor theme="5" tint="0.39994506668294322"/>
        </patternFill>
      </fill>
    </dxf>
    <dxf>
      <fill>
        <patternFill>
          <bgColor theme="9" tint="0.39994506668294322"/>
        </patternFill>
      </fill>
    </dxf>
    <dxf>
      <fill>
        <patternFill>
          <bgColor theme="5" tint="0.39994506668294322"/>
        </patternFill>
      </fill>
    </dxf>
    <dxf>
      <fill>
        <patternFill>
          <bgColor theme="9" tint="0.39994506668294322"/>
        </patternFill>
      </fill>
    </dxf>
    <dxf>
      <fill>
        <patternFill>
          <bgColor theme="5" tint="0.39994506668294322"/>
        </patternFill>
      </fill>
    </dxf>
    <dxf>
      <fill>
        <patternFill>
          <bgColor theme="9" tint="0.39994506668294322"/>
        </patternFill>
      </fill>
    </dxf>
    <dxf>
      <fill>
        <patternFill>
          <bgColor theme="9"/>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ont>
        <color theme="0"/>
      </font>
    </dxf>
    <dxf>
      <fill>
        <patternFill>
          <bgColor theme="9"/>
        </patternFill>
      </fill>
    </dxf>
    <dxf>
      <fill>
        <patternFill>
          <bgColor rgb="FFFF0000"/>
        </patternFill>
      </fill>
    </dxf>
    <dxf>
      <fill>
        <patternFill>
          <bgColor theme="9"/>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rgb="FFFF0000"/>
        </patternFill>
      </fill>
    </dxf>
    <dxf>
      <fill>
        <patternFill>
          <bgColor theme="9"/>
        </patternFill>
      </fill>
    </dxf>
    <dxf>
      <fill>
        <patternFill>
          <bgColor theme="1"/>
        </patternFill>
      </fill>
    </dxf>
    <dxf>
      <fill>
        <patternFill>
          <bgColor theme="9"/>
        </patternFill>
      </fill>
    </dxf>
    <dxf>
      <fill>
        <patternFill>
          <bgColor theme="1"/>
        </patternFill>
      </fill>
    </dxf>
    <dxf>
      <fill>
        <patternFill>
          <bgColor rgb="FFFF0000"/>
        </patternFill>
      </fill>
    </dxf>
    <dxf>
      <fill>
        <patternFill>
          <bgColor theme="9"/>
        </patternFill>
      </fill>
    </dxf>
    <dxf>
      <fill>
        <patternFill>
          <bgColor rgb="FFFF0000"/>
        </patternFill>
      </fill>
    </dxf>
    <dxf>
      <fill>
        <patternFill>
          <bgColor rgb="FF00B050"/>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rgb="FFFF0000"/>
        </patternFill>
      </fill>
    </dxf>
    <dxf>
      <fill>
        <patternFill>
          <bgColor rgb="FF00B050"/>
        </patternFill>
      </fill>
    </dxf>
    <dxf>
      <fill>
        <patternFill>
          <bgColor theme="1"/>
        </patternFill>
      </fill>
    </dxf>
    <dxf>
      <fill>
        <patternFill>
          <bgColor theme="1"/>
        </patternFill>
      </fill>
    </dxf>
    <dxf>
      <fill>
        <patternFill>
          <bgColor theme="9"/>
        </patternFill>
      </fill>
    </dxf>
    <dxf>
      <fill>
        <patternFill>
          <bgColor theme="1"/>
        </patternFill>
      </fill>
    </dxf>
    <dxf>
      <fill>
        <patternFill>
          <bgColor rgb="FFFF0000"/>
        </patternFill>
      </fill>
    </dxf>
    <dxf>
      <fill>
        <patternFill>
          <bgColor theme="3" tint="0.79998168889431442"/>
        </patternFill>
      </fill>
    </dxf>
    <dxf>
      <fill>
        <patternFill>
          <bgColor rgb="FFFF0000"/>
        </patternFill>
      </fill>
    </dxf>
    <dxf>
      <fill>
        <patternFill>
          <bgColor rgb="FF00B050"/>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rgb="FFFF0000"/>
        </patternFill>
      </fill>
    </dxf>
    <dxf>
      <fill>
        <patternFill>
          <bgColor rgb="FF00B050"/>
        </patternFill>
      </fill>
    </dxf>
    <dxf>
      <fill>
        <patternFill>
          <bgColor theme="1"/>
        </patternFill>
      </fill>
    </dxf>
    <dxf>
      <fill>
        <patternFill>
          <bgColor theme="1"/>
        </patternFill>
      </fill>
    </dxf>
    <dxf>
      <fill>
        <patternFill>
          <bgColor theme="9"/>
        </patternFill>
      </fill>
    </dxf>
    <dxf>
      <fill>
        <patternFill>
          <bgColor theme="1"/>
        </patternFill>
      </fill>
    </dxf>
    <dxf>
      <fill>
        <patternFill>
          <bgColor rgb="FFFF0000"/>
        </patternFill>
      </fill>
    </dxf>
    <dxf>
      <fill>
        <patternFill>
          <bgColor theme="3" tint="0.79998168889431442"/>
        </patternFill>
      </fill>
    </dxf>
    <dxf>
      <fill>
        <patternFill>
          <bgColor rgb="FFFF0000"/>
        </patternFill>
      </fill>
    </dxf>
    <dxf>
      <fill>
        <patternFill>
          <bgColor rgb="FF00B050"/>
        </patternFill>
      </fill>
    </dxf>
    <dxf>
      <fill>
        <patternFill>
          <bgColor theme="3" tint="0.79998168889431442"/>
        </patternFill>
      </fill>
    </dxf>
    <dxf>
      <fill>
        <patternFill>
          <bgColor theme="3" tint="0.79998168889431442"/>
        </patternFill>
      </fill>
    </dxf>
    <dxf>
      <fill>
        <patternFill>
          <bgColor rgb="FFFF0000"/>
        </patternFill>
      </fill>
    </dxf>
    <dxf>
      <fill>
        <patternFill>
          <bgColor rgb="FF00B050"/>
        </patternFill>
      </fill>
    </dxf>
    <dxf>
      <fill>
        <patternFill>
          <bgColor theme="1"/>
        </patternFill>
      </fill>
    </dxf>
    <dxf>
      <fill>
        <patternFill>
          <bgColor theme="1"/>
        </patternFill>
      </fill>
    </dxf>
    <dxf>
      <fill>
        <patternFill>
          <bgColor theme="9"/>
        </patternFill>
      </fill>
    </dxf>
    <dxf>
      <fill>
        <patternFill>
          <bgColor theme="9"/>
        </patternFill>
      </fill>
    </dxf>
    <dxf>
      <fill>
        <patternFill>
          <bgColor theme="1"/>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theme="9"/>
        </patternFill>
      </fill>
    </dxf>
    <dxf>
      <fill>
        <patternFill>
          <bgColor rgb="FFFF0000"/>
        </patternFill>
      </fill>
    </dxf>
    <dxf>
      <fill>
        <patternFill>
          <bgColor rgb="FF00B050"/>
        </patternFill>
      </fill>
    </dxf>
    <dxf>
      <fill>
        <patternFill>
          <bgColor theme="1"/>
        </patternFill>
      </fill>
    </dxf>
    <dxf>
      <fill>
        <patternFill>
          <bgColor theme="9"/>
        </patternFill>
      </fill>
    </dxf>
    <dxf>
      <fill>
        <patternFill>
          <bgColor theme="1"/>
        </patternFill>
      </fill>
    </dxf>
    <dxf>
      <fill>
        <patternFill>
          <bgColor rgb="FFFF0000"/>
        </patternFill>
      </fill>
    </dxf>
    <dxf>
      <fill>
        <patternFill>
          <bgColor rgb="FFFF0000"/>
        </patternFill>
      </fill>
    </dxf>
    <dxf>
      <fill>
        <patternFill>
          <bgColor rgb="FF00B050"/>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rgb="FFFF0000"/>
        </patternFill>
      </fill>
    </dxf>
    <dxf>
      <fill>
        <patternFill>
          <bgColor rgb="FF00B050"/>
        </patternFill>
      </fill>
    </dxf>
    <dxf>
      <fill>
        <patternFill>
          <bgColor theme="1"/>
        </patternFill>
      </fill>
    </dxf>
    <dxf>
      <fill>
        <patternFill>
          <bgColor theme="9"/>
        </patternFill>
      </fill>
    </dxf>
    <dxf>
      <fill>
        <patternFill>
          <bgColor theme="1"/>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theme="9"/>
        </patternFill>
      </fill>
    </dxf>
    <dxf>
      <fill>
        <patternFill>
          <bgColor rgb="FFFF0000"/>
        </patternFill>
      </fill>
    </dxf>
    <dxf>
      <fill>
        <patternFill>
          <bgColor rgb="FF00B050"/>
        </patternFill>
      </fill>
    </dxf>
    <dxf>
      <fill>
        <patternFill>
          <bgColor theme="1"/>
        </patternFill>
      </fill>
    </dxf>
    <dxf>
      <fill>
        <patternFill>
          <bgColor theme="9"/>
        </patternFill>
      </fill>
    </dxf>
    <dxf>
      <fill>
        <patternFill>
          <bgColor theme="1"/>
        </patternFill>
      </fill>
    </dxf>
    <dxf>
      <fill>
        <patternFill>
          <bgColor rgb="FFFF0000"/>
        </patternFill>
      </fill>
    </dxf>
    <dxf>
      <fill>
        <patternFill>
          <bgColor rgb="FFFF0000"/>
        </patternFill>
      </fill>
    </dxf>
    <dxf>
      <fill>
        <patternFill>
          <bgColor rgb="FF00B050"/>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rgb="FFFF0000"/>
        </patternFill>
      </fill>
    </dxf>
    <dxf>
      <fill>
        <patternFill>
          <bgColor rgb="FF00B050"/>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1"/>
        </patternFill>
      </fill>
    </dxf>
    <dxf>
      <fill>
        <patternFill>
          <bgColor theme="1"/>
        </patternFill>
      </fill>
    </dxf>
    <dxf>
      <fill>
        <patternFill>
          <bgColor theme="9"/>
        </patternFill>
      </fill>
    </dxf>
    <dxf>
      <fill>
        <patternFill>
          <bgColor theme="9"/>
        </patternFill>
      </fill>
    </dxf>
    <dxf>
      <fill>
        <patternFill>
          <bgColor theme="9"/>
        </patternFill>
      </fill>
    </dxf>
    <dxf>
      <fill>
        <patternFill>
          <bgColor theme="1"/>
        </patternFill>
      </fill>
    </dxf>
    <dxf>
      <fill>
        <patternFill>
          <bgColor rgb="FFFF0000"/>
        </patternFill>
      </fill>
    </dxf>
    <dxf>
      <fill>
        <patternFill>
          <bgColor rgb="FFFF0000"/>
        </patternFill>
      </fill>
    </dxf>
    <dxf>
      <fill>
        <patternFill>
          <bgColor rgb="FFFF0000"/>
        </patternFill>
      </fill>
    </dxf>
    <dxf>
      <fill>
        <patternFill>
          <bgColor theme="3" tint="0.79998168889431442"/>
        </patternFill>
      </fill>
    </dxf>
    <dxf>
      <fill>
        <patternFill>
          <bgColor rgb="FFFF0000"/>
        </patternFill>
      </fill>
    </dxf>
    <dxf>
      <fill>
        <patternFill>
          <bgColor rgb="FF00B050"/>
        </patternFill>
      </fill>
    </dxf>
    <dxf>
      <fill>
        <patternFill>
          <bgColor theme="1"/>
        </patternFill>
      </fill>
    </dxf>
    <dxf>
      <fill>
        <patternFill>
          <bgColor rgb="FFFF0000"/>
        </patternFill>
      </fill>
    </dxf>
    <dxf>
      <fill>
        <patternFill>
          <bgColor theme="1"/>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00B050"/>
        </patternFill>
      </fill>
    </dxf>
    <dxf>
      <fill>
        <patternFill>
          <bgColor rgb="FFFF0000"/>
        </patternFill>
      </fill>
    </dxf>
    <dxf>
      <fill>
        <patternFill>
          <bgColor theme="9"/>
        </patternFill>
      </fill>
    </dxf>
    <dxf>
      <fill>
        <patternFill>
          <bgColor theme="9"/>
        </patternFill>
      </fill>
    </dxf>
    <dxf>
      <fill>
        <patternFill>
          <bgColor rgb="FF00B050"/>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9"/>
        </patternFill>
      </fill>
    </dxf>
    <dxf>
      <fill>
        <patternFill>
          <bgColor theme="1"/>
        </patternFill>
      </fill>
    </dxf>
    <dxf>
      <fill>
        <patternFill>
          <bgColor rgb="FFFF0000"/>
        </patternFill>
      </fill>
    </dxf>
    <dxf>
      <fill>
        <patternFill>
          <bgColor rgb="FFFF0000"/>
        </patternFill>
      </fill>
    </dxf>
    <dxf>
      <fill>
        <patternFill>
          <bgColor rgb="FFFF0000"/>
        </patternFill>
      </fill>
    </dxf>
    <dxf>
      <fill>
        <patternFill>
          <fgColor theme="0"/>
          <bgColor rgb="FF00B050"/>
        </patternFill>
      </fill>
    </dxf>
    <dxf>
      <fill>
        <patternFill>
          <bgColor rgb="FF00B05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rgb="FFFF0000"/>
        </patternFill>
      </fill>
    </dxf>
    <dxf>
      <fill>
        <patternFill>
          <bgColor theme="9"/>
        </patternFill>
      </fill>
    </dxf>
    <dxf>
      <numFmt numFmtId="0" formatCode="General"/>
    </dxf>
    <dxf>
      <numFmt numFmtId="0" formatCode="General"/>
    </dxf>
    <dxf>
      <numFmt numFmtId="0" formatCode="General"/>
    </dxf>
    <dxf>
      <fill>
        <patternFill patternType="none">
          <fgColor indexed="64"/>
          <bgColor auto="1"/>
        </patternFill>
      </fill>
    </dxf>
  </dxfs>
  <tableStyles count="0" defaultTableStyle="TableStyleMedium2" defaultPivotStyle="PivotStyleLight16"/>
  <colors>
    <mruColors>
      <color rgb="FF00358E"/>
      <color rgb="FFE60514"/>
      <color rgb="FF000066"/>
      <color rgb="FFF9ADAD"/>
      <color rgb="FFF8F8F8"/>
      <color rgb="FF33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onnections" Target="connections.xml"/><Relationship Id="rId40" Type="http://schemas.openxmlformats.org/officeDocument/2006/relationships/sheetMetadata" Target="metadata.xml"/><Relationship Id="rId45"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fmlaLink="$C$4" lockText="1" noThreeD="1"/>
</file>

<file path=xl/ctrlProps/ctrlProp100.xml><?xml version="1.0" encoding="utf-8"?>
<formControlPr xmlns="http://schemas.microsoft.com/office/spreadsheetml/2009/9/main" objectType="CheckBox" checked="Checked" fmlaLink="$G$20" lockText="1" noThreeD="1"/>
</file>

<file path=xl/ctrlProps/ctrlProp101.xml><?xml version="1.0" encoding="utf-8"?>
<formControlPr xmlns="http://schemas.microsoft.com/office/spreadsheetml/2009/9/main" objectType="CheckBox" fmlaLink="$F$20" lockText="1" noThreeD="1"/>
</file>

<file path=xl/ctrlProps/ctrlProp102.xml><?xml version="1.0" encoding="utf-8"?>
<formControlPr xmlns="http://schemas.microsoft.com/office/spreadsheetml/2009/9/main" objectType="CheckBox" fmlaLink="$E$6" lockText="1" noThreeD="1"/>
</file>

<file path=xl/ctrlProps/ctrlProp103.xml><?xml version="1.0" encoding="utf-8"?>
<formControlPr xmlns="http://schemas.microsoft.com/office/spreadsheetml/2009/9/main" objectType="CheckBox" checked="Checked" fmlaLink="$F$6" lockText="1" noThreeD="1"/>
</file>

<file path=xl/ctrlProps/ctrlProp104.xml><?xml version="1.0" encoding="utf-8"?>
<formControlPr xmlns="http://schemas.microsoft.com/office/spreadsheetml/2009/9/main" objectType="CheckBox" checked="Checked" fmlaLink="$E$6" lockText="1" noThreeD="1"/>
</file>

<file path=xl/ctrlProps/ctrlProp105.xml><?xml version="1.0" encoding="utf-8"?>
<formControlPr xmlns="http://schemas.microsoft.com/office/spreadsheetml/2009/9/main" objectType="CheckBox" fmlaLink="$F$6" lockText="1" noThreeD="1"/>
</file>

<file path=xl/ctrlProps/ctrlProp106.xml><?xml version="1.0" encoding="utf-8"?>
<formControlPr xmlns="http://schemas.microsoft.com/office/spreadsheetml/2009/9/main" objectType="CheckBox" fmlaLink="$E$6" lockText="1" noThreeD="1"/>
</file>

<file path=xl/ctrlProps/ctrlProp107.xml><?xml version="1.0" encoding="utf-8"?>
<formControlPr xmlns="http://schemas.microsoft.com/office/spreadsheetml/2009/9/main" objectType="CheckBox" checked="Checked" fmlaLink="$F$6" lockText="1" noThreeD="1"/>
</file>

<file path=xl/ctrlProps/ctrlProp108.xml><?xml version="1.0" encoding="utf-8"?>
<formControlPr xmlns="http://schemas.microsoft.com/office/spreadsheetml/2009/9/main" objectType="CheckBox" fmlaLink="$E$6"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fmlaLink="$C$5" lockText="1" noThreeD="1"/>
</file>

<file path=xl/ctrlProps/ctrlProp110.xml><?xml version="1.0" encoding="utf-8"?>
<formControlPr xmlns="http://schemas.microsoft.com/office/spreadsheetml/2009/9/main" objectType="CheckBox" fmlaLink="$E$7" lockText="1" noThreeD="1"/>
</file>

<file path=xl/ctrlProps/ctrlProp111.xml><?xml version="1.0" encoding="utf-8"?>
<formControlPr xmlns="http://schemas.microsoft.com/office/spreadsheetml/2009/9/main" objectType="CheckBox" fmlaLink="$F$7" lockText="1" noThreeD="1"/>
</file>

<file path=xl/ctrlProps/ctrlProp112.xml><?xml version="1.0" encoding="utf-8"?>
<formControlPr xmlns="http://schemas.microsoft.com/office/spreadsheetml/2009/9/main" objectType="CheckBox" fmlaLink="$E$8" lockText="1" noThreeD="1"/>
</file>

<file path=xl/ctrlProps/ctrlProp113.xml><?xml version="1.0" encoding="utf-8"?>
<formControlPr xmlns="http://schemas.microsoft.com/office/spreadsheetml/2009/9/main" objectType="CheckBox" fmlaLink="$F$8" lockText="1" noThreeD="1"/>
</file>

<file path=xl/ctrlProps/ctrlProp114.xml><?xml version="1.0" encoding="utf-8"?>
<formControlPr xmlns="http://schemas.microsoft.com/office/spreadsheetml/2009/9/main" objectType="CheckBox" fmlaLink="$E$9" lockText="1" noThreeD="1"/>
</file>

<file path=xl/ctrlProps/ctrlProp115.xml><?xml version="1.0" encoding="utf-8"?>
<formControlPr xmlns="http://schemas.microsoft.com/office/spreadsheetml/2009/9/main" objectType="CheckBox" fmlaLink="$F$9" lockText="1" noThreeD="1"/>
</file>

<file path=xl/ctrlProps/ctrlProp116.xml><?xml version="1.0" encoding="utf-8"?>
<formControlPr xmlns="http://schemas.microsoft.com/office/spreadsheetml/2009/9/main" objectType="CheckBox" fmlaLink="$E$10" lockText="1" noThreeD="1"/>
</file>

<file path=xl/ctrlProps/ctrlProp117.xml><?xml version="1.0" encoding="utf-8"?>
<formControlPr xmlns="http://schemas.microsoft.com/office/spreadsheetml/2009/9/main" objectType="CheckBox" fmlaLink="$F$10" lockText="1" noThreeD="1"/>
</file>

<file path=xl/ctrlProps/ctrlProp118.xml><?xml version="1.0" encoding="utf-8"?>
<formControlPr xmlns="http://schemas.microsoft.com/office/spreadsheetml/2009/9/main" objectType="CheckBox" fmlaLink="$F$6" lockText="1" noThreeD="1"/>
</file>

<file path=xl/ctrlProps/ctrlProp119.xml><?xml version="1.0" encoding="utf-8"?>
<formControlPr xmlns="http://schemas.microsoft.com/office/spreadsheetml/2009/9/main" objectType="CheckBox" fmlaLink="$G$6" lockText="1" noThreeD="1"/>
</file>

<file path=xl/ctrlProps/ctrlProp12.xml><?xml version="1.0" encoding="utf-8"?>
<formControlPr xmlns="http://schemas.microsoft.com/office/spreadsheetml/2009/9/main" objectType="CheckBox" fmlaLink="$C$6" lockText="1" noThreeD="1"/>
</file>

<file path=xl/ctrlProps/ctrlProp120.xml><?xml version="1.0" encoding="utf-8"?>
<formControlPr xmlns="http://schemas.microsoft.com/office/spreadsheetml/2009/9/main" objectType="CheckBox" checked="Checked" fmlaLink="$G$7" lockText="1" noThreeD="1"/>
</file>

<file path=xl/ctrlProps/ctrlProp121.xml><?xml version="1.0" encoding="utf-8"?>
<formControlPr xmlns="http://schemas.microsoft.com/office/spreadsheetml/2009/9/main" objectType="CheckBox" fmlaLink="$G$8" lockText="1" noThreeD="1"/>
</file>

<file path=xl/ctrlProps/ctrlProp122.xml><?xml version="1.0" encoding="utf-8"?>
<formControlPr xmlns="http://schemas.microsoft.com/office/spreadsheetml/2009/9/main" objectType="CheckBox" fmlaLink="$G$10" lockText="1" noThreeD="1"/>
</file>

<file path=xl/ctrlProps/ctrlProp123.xml><?xml version="1.0" encoding="utf-8"?>
<formControlPr xmlns="http://schemas.microsoft.com/office/spreadsheetml/2009/9/main" objectType="CheckBox" fmlaLink="$E$6" lockText="1" noThreeD="1"/>
</file>

<file path=xl/ctrlProps/ctrlProp124.xml><?xml version="1.0" encoding="utf-8"?>
<formControlPr xmlns="http://schemas.microsoft.com/office/spreadsheetml/2009/9/main" objectType="CheckBox" checked="Checked" fmlaLink="$F$6" lockText="1" noThreeD="1"/>
</file>

<file path=xl/ctrlProps/ctrlProp125.xml><?xml version="1.0" encoding="utf-8"?>
<formControlPr xmlns="http://schemas.microsoft.com/office/spreadsheetml/2009/9/main" objectType="CheckBox" fmlaLink="$E$6" lockText="1" noThreeD="1"/>
</file>

<file path=xl/ctrlProps/ctrlProp126.xml><?xml version="1.0" encoding="utf-8"?>
<formControlPr xmlns="http://schemas.microsoft.com/office/spreadsheetml/2009/9/main" objectType="CheckBox" fmlaLink="$F$6" lockText="1" noThreeD="1"/>
</file>

<file path=xl/ctrlProps/ctrlProp127.xml><?xml version="1.0" encoding="utf-8"?>
<formControlPr xmlns="http://schemas.microsoft.com/office/spreadsheetml/2009/9/main" objectType="CheckBox" fmlaLink="$E$6" lockText="1" noThreeD="1"/>
</file>

<file path=xl/ctrlProps/ctrlProp128.xml><?xml version="1.0" encoding="utf-8"?>
<formControlPr xmlns="http://schemas.microsoft.com/office/spreadsheetml/2009/9/main" objectType="CheckBox" checked="Checked" fmlaLink="$F$6" lockText="1" noThreeD="1"/>
</file>

<file path=xl/ctrlProps/ctrlProp129.xml><?xml version="1.0" encoding="utf-8"?>
<formControlPr xmlns="http://schemas.microsoft.com/office/spreadsheetml/2009/9/main" objectType="CheckBox" fmlaLink="$E$7" lockText="1" noThreeD="1"/>
</file>

<file path=xl/ctrlProps/ctrlProp13.xml><?xml version="1.0" encoding="utf-8"?>
<formControlPr xmlns="http://schemas.microsoft.com/office/spreadsheetml/2009/9/main" objectType="CheckBox" fmlaLink="$C$7" lockText="1" noThreeD="1"/>
</file>

<file path=xl/ctrlProps/ctrlProp130.xml><?xml version="1.0" encoding="utf-8"?>
<formControlPr xmlns="http://schemas.microsoft.com/office/spreadsheetml/2009/9/main" objectType="CheckBox" checked="Checked" fmlaLink="$F$7" lockText="1" noThreeD="1"/>
</file>

<file path=xl/ctrlProps/ctrlProp131.xml><?xml version="1.0" encoding="utf-8"?>
<formControlPr xmlns="http://schemas.microsoft.com/office/spreadsheetml/2009/9/main" objectType="CheckBox" fmlaLink="$D$6" lockText="1" noThreeD="1"/>
</file>

<file path=xl/ctrlProps/ctrlProp132.xml><?xml version="1.0" encoding="utf-8"?>
<formControlPr xmlns="http://schemas.microsoft.com/office/spreadsheetml/2009/9/main" objectType="CheckBox" fmlaLink="$E$6" lockText="1" noThreeD="1"/>
</file>

<file path=xl/ctrlProps/ctrlProp133.xml><?xml version="1.0" encoding="utf-8"?>
<formControlPr xmlns="http://schemas.microsoft.com/office/spreadsheetml/2009/9/main" objectType="CheckBox" fmlaLink="$F$6" lockText="1" noThreeD="1"/>
</file>

<file path=xl/ctrlProps/ctrlProp134.xml><?xml version="1.0" encoding="utf-8"?>
<formControlPr xmlns="http://schemas.microsoft.com/office/spreadsheetml/2009/9/main" objectType="CheckBox" fmlaLink="$D$7" lockText="1" noThreeD="1"/>
</file>

<file path=xl/ctrlProps/ctrlProp135.xml><?xml version="1.0" encoding="utf-8"?>
<formControlPr xmlns="http://schemas.microsoft.com/office/spreadsheetml/2009/9/main" objectType="CheckBox" fmlaLink="$D$8" lockText="1" noThreeD="1"/>
</file>

<file path=xl/ctrlProps/ctrlProp136.xml><?xml version="1.0" encoding="utf-8"?>
<formControlPr xmlns="http://schemas.microsoft.com/office/spreadsheetml/2009/9/main" objectType="CheckBox" fmlaLink="$E$8" lockText="1" noThreeD="1"/>
</file>

<file path=xl/ctrlProps/ctrlProp137.xml><?xml version="1.0" encoding="utf-8"?>
<formControlPr xmlns="http://schemas.microsoft.com/office/spreadsheetml/2009/9/main" objectType="CheckBox" fmlaLink="$F$8" lockText="1" noThreeD="1"/>
</file>

<file path=xl/ctrlProps/ctrlProp138.xml><?xml version="1.0" encoding="utf-8"?>
<formControlPr xmlns="http://schemas.microsoft.com/office/spreadsheetml/2009/9/main" objectType="CheckBox" fmlaLink="$D$9" lockText="1" noThreeD="1"/>
</file>

<file path=xl/ctrlProps/ctrlProp139.xml><?xml version="1.0" encoding="utf-8"?>
<formControlPr xmlns="http://schemas.microsoft.com/office/spreadsheetml/2009/9/main" objectType="CheckBox" fmlaLink="$D$10" lockText="1" noThreeD="1"/>
</file>

<file path=xl/ctrlProps/ctrlProp14.xml><?xml version="1.0" encoding="utf-8"?>
<formControlPr xmlns="http://schemas.microsoft.com/office/spreadsheetml/2009/9/main" objectType="CheckBox" fmlaLink="$C$8" lockText="1" noThreeD="1"/>
</file>

<file path=xl/ctrlProps/ctrlProp140.xml><?xml version="1.0" encoding="utf-8"?>
<formControlPr xmlns="http://schemas.microsoft.com/office/spreadsheetml/2009/9/main" objectType="CheckBox" fmlaLink="$E$10" lockText="1" noThreeD="1"/>
</file>

<file path=xl/ctrlProps/ctrlProp141.xml><?xml version="1.0" encoding="utf-8"?>
<formControlPr xmlns="http://schemas.microsoft.com/office/spreadsheetml/2009/9/main" objectType="CheckBox" fmlaLink="$F$10" lockText="1" noThreeD="1"/>
</file>

<file path=xl/ctrlProps/ctrlProp142.xml><?xml version="1.0" encoding="utf-8"?>
<formControlPr xmlns="http://schemas.microsoft.com/office/spreadsheetml/2009/9/main" objectType="CheckBox" fmlaLink="$E$7" lockText="1" noThreeD="1"/>
</file>

<file path=xl/ctrlProps/ctrlProp143.xml><?xml version="1.0" encoding="utf-8"?>
<formControlPr xmlns="http://schemas.microsoft.com/office/spreadsheetml/2009/9/main" objectType="CheckBox" fmlaLink="$F$7" lockText="1" noThreeD="1"/>
</file>

<file path=xl/ctrlProps/ctrlProp144.xml><?xml version="1.0" encoding="utf-8"?>
<formControlPr xmlns="http://schemas.microsoft.com/office/spreadsheetml/2009/9/main" objectType="CheckBox" fmlaLink="$E$9" lockText="1" noThreeD="1"/>
</file>

<file path=xl/ctrlProps/ctrlProp145.xml><?xml version="1.0" encoding="utf-8"?>
<formControlPr xmlns="http://schemas.microsoft.com/office/spreadsheetml/2009/9/main" objectType="CheckBox" fmlaLink="$F$9" lockText="1" noThreeD="1"/>
</file>

<file path=xl/ctrlProps/ctrlProp146.xml><?xml version="1.0" encoding="utf-8"?>
<formControlPr xmlns="http://schemas.microsoft.com/office/spreadsheetml/2009/9/main" objectType="CheckBox" fmlaLink="$E$7" lockText="1" noThreeD="1"/>
</file>

<file path=xl/ctrlProps/ctrlProp147.xml><?xml version="1.0" encoding="utf-8"?>
<formControlPr xmlns="http://schemas.microsoft.com/office/spreadsheetml/2009/9/main" objectType="CheckBox" fmlaLink="$F$7" lockText="1" noThreeD="1"/>
</file>

<file path=xl/ctrlProps/ctrlProp148.xml><?xml version="1.0" encoding="utf-8"?>
<formControlPr xmlns="http://schemas.microsoft.com/office/spreadsheetml/2009/9/main" objectType="CheckBox" fmlaLink="$E$6" lockText="1" noThreeD="1"/>
</file>

<file path=xl/ctrlProps/ctrlProp149.xml><?xml version="1.0" encoding="utf-8"?>
<formControlPr xmlns="http://schemas.microsoft.com/office/spreadsheetml/2009/9/main" objectType="CheckBox" checked="Checked" fmlaLink="$F$6" lockText="1" noThreeD="1"/>
</file>

<file path=xl/ctrlProps/ctrlProp15.xml><?xml version="1.0" encoding="utf-8"?>
<formControlPr xmlns="http://schemas.microsoft.com/office/spreadsheetml/2009/9/main" objectType="CheckBox" fmlaLink="$C$9" lockText="1" noThreeD="1"/>
</file>

<file path=xl/ctrlProps/ctrlProp150.xml><?xml version="1.0" encoding="utf-8"?>
<formControlPr xmlns="http://schemas.microsoft.com/office/spreadsheetml/2009/9/main" objectType="CheckBox" checked="Checked" fmlaLink="$G$7" lockText="1" noThreeD="1"/>
</file>

<file path=xl/ctrlProps/ctrlProp151.xml><?xml version="1.0" encoding="utf-8"?>
<formControlPr xmlns="http://schemas.microsoft.com/office/spreadsheetml/2009/9/main" objectType="CheckBox" fmlaLink="$E$7" lockText="1" noThreeD="1"/>
</file>

<file path=xl/ctrlProps/ctrlProp152.xml><?xml version="1.0" encoding="utf-8"?>
<formControlPr xmlns="http://schemas.microsoft.com/office/spreadsheetml/2009/9/main" objectType="CheckBox" fmlaLink="$D$7"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fmlaLink="$D$8" lockText="1" noThreeD="1"/>
</file>

<file path=xl/ctrlProps/ctrlProp155.xml><?xml version="1.0" encoding="utf-8"?>
<formControlPr xmlns="http://schemas.microsoft.com/office/spreadsheetml/2009/9/main" objectType="CheckBox" fmlaLink="$F$8" lockText="1" noThreeD="1"/>
</file>

<file path=xl/ctrlProps/ctrlProp156.xml><?xml version="1.0" encoding="utf-8"?>
<formControlPr xmlns="http://schemas.microsoft.com/office/spreadsheetml/2009/9/main" objectType="CheckBox" fmlaLink="$E$8" lockText="1" noThreeD="1"/>
</file>

<file path=xl/ctrlProps/ctrlProp157.xml><?xml version="1.0" encoding="utf-8"?>
<formControlPr xmlns="http://schemas.microsoft.com/office/spreadsheetml/2009/9/main" objectType="CheckBox" fmlaLink="$D$6" lockText="1" noThreeD="1"/>
</file>

<file path=xl/ctrlProps/ctrlProp158.xml><?xml version="1.0" encoding="utf-8"?>
<formControlPr xmlns="http://schemas.microsoft.com/office/spreadsheetml/2009/9/main" objectType="CheckBox" fmlaLink="$E$6" lockText="1" noThreeD="1"/>
</file>

<file path=xl/ctrlProps/ctrlProp159.xml><?xml version="1.0" encoding="utf-8"?>
<formControlPr xmlns="http://schemas.microsoft.com/office/spreadsheetml/2009/9/main" objectType="CheckBox" fmlaLink="$F$6" lockText="1" noThreeD="1"/>
</file>

<file path=xl/ctrlProps/ctrlProp16.xml><?xml version="1.0" encoding="utf-8"?>
<formControlPr xmlns="http://schemas.microsoft.com/office/spreadsheetml/2009/9/main" objectType="CheckBox" fmlaLink="$C$10" lockText="1" noThreeD="1"/>
</file>

<file path=xl/ctrlProps/ctrlProp160.xml><?xml version="1.0" encoding="utf-8"?>
<formControlPr xmlns="http://schemas.microsoft.com/office/spreadsheetml/2009/9/main" objectType="CheckBox" fmlaLink="$E$7" lockText="1" noThreeD="1"/>
</file>

<file path=xl/ctrlProps/ctrlProp161.xml><?xml version="1.0" encoding="utf-8"?>
<formControlPr xmlns="http://schemas.microsoft.com/office/spreadsheetml/2009/9/main" objectType="CheckBox" fmlaLink="$F$7" lockText="1" noThreeD="1"/>
</file>

<file path=xl/ctrlProps/ctrlProp162.xml><?xml version="1.0" encoding="utf-8"?>
<formControlPr xmlns="http://schemas.microsoft.com/office/spreadsheetml/2009/9/main" objectType="CheckBox" fmlaLink="$E$6" lockText="1" noThreeD="1"/>
</file>

<file path=xl/ctrlProps/ctrlProp163.xml><?xml version="1.0" encoding="utf-8"?>
<formControlPr xmlns="http://schemas.microsoft.com/office/spreadsheetml/2009/9/main" objectType="CheckBox" checked="Checked" fmlaLink="$F$6" lockText="1" noThreeD="1"/>
</file>

<file path=xl/ctrlProps/ctrlProp164.xml><?xml version="1.0" encoding="utf-8"?>
<formControlPr xmlns="http://schemas.microsoft.com/office/spreadsheetml/2009/9/main" objectType="CheckBox" checked="Checked" fmlaLink="$G$7" lockText="1" noThreeD="1"/>
</file>

<file path=xl/ctrlProps/ctrlProp165.xml><?xml version="1.0" encoding="utf-8"?>
<formControlPr xmlns="http://schemas.microsoft.com/office/spreadsheetml/2009/9/main" objectType="CheckBox" fmlaLink="$E$7" lockText="1" noThreeD="1"/>
</file>

<file path=xl/ctrlProps/ctrlProp166.xml><?xml version="1.0" encoding="utf-8"?>
<formControlPr xmlns="http://schemas.microsoft.com/office/spreadsheetml/2009/9/main" objectType="CheckBox" fmlaLink="$D$7"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fmlaLink="$D$8" lockText="1" noThreeD="1"/>
</file>

<file path=xl/ctrlProps/ctrlProp169.xml><?xml version="1.0" encoding="utf-8"?>
<formControlPr xmlns="http://schemas.microsoft.com/office/spreadsheetml/2009/9/main" objectType="CheckBox" fmlaLink="$F$8" lockText="1" noThreeD="1"/>
</file>

<file path=xl/ctrlProps/ctrlProp17.xml><?xml version="1.0" encoding="utf-8"?>
<formControlPr xmlns="http://schemas.microsoft.com/office/spreadsheetml/2009/9/main" objectType="CheckBox" fmlaLink="$C$21" lockText="1" noThreeD="1"/>
</file>

<file path=xl/ctrlProps/ctrlProp170.xml><?xml version="1.0" encoding="utf-8"?>
<formControlPr xmlns="http://schemas.microsoft.com/office/spreadsheetml/2009/9/main" objectType="CheckBox" fmlaLink="$E$8" lockText="1" noThreeD="1"/>
</file>

<file path=xl/ctrlProps/ctrlProp171.xml><?xml version="1.0" encoding="utf-8"?>
<formControlPr xmlns="http://schemas.microsoft.com/office/spreadsheetml/2009/9/main" objectType="CheckBox" fmlaLink="$D$6" lockText="1" noThreeD="1"/>
</file>

<file path=xl/ctrlProps/ctrlProp172.xml><?xml version="1.0" encoding="utf-8"?>
<formControlPr xmlns="http://schemas.microsoft.com/office/spreadsheetml/2009/9/main" objectType="CheckBox" fmlaLink="$E$6" lockText="1" noThreeD="1"/>
</file>

<file path=xl/ctrlProps/ctrlProp173.xml><?xml version="1.0" encoding="utf-8"?>
<formControlPr xmlns="http://schemas.microsoft.com/office/spreadsheetml/2009/9/main" objectType="CheckBox" fmlaLink="$F$6" lockText="1" noThreeD="1"/>
</file>

<file path=xl/ctrlProps/ctrlProp174.xml><?xml version="1.0" encoding="utf-8"?>
<formControlPr xmlns="http://schemas.microsoft.com/office/spreadsheetml/2009/9/main" objectType="CheckBox" fmlaLink="$E$6" lockText="1" noThreeD="1"/>
</file>

<file path=xl/ctrlProps/ctrlProp175.xml><?xml version="1.0" encoding="utf-8"?>
<formControlPr xmlns="http://schemas.microsoft.com/office/spreadsheetml/2009/9/main" objectType="CheckBox" checked="Checked" fmlaLink="$F$6" lockText="1" noThreeD="1"/>
</file>

<file path=xl/ctrlProps/ctrlProp176.xml><?xml version="1.0" encoding="utf-8"?>
<formControlPr xmlns="http://schemas.microsoft.com/office/spreadsheetml/2009/9/main" objectType="CheckBox" fmlaLink="$E$6" lockText="1" noThreeD="1"/>
</file>

<file path=xl/ctrlProps/ctrlProp177.xml><?xml version="1.0" encoding="utf-8"?>
<formControlPr xmlns="http://schemas.microsoft.com/office/spreadsheetml/2009/9/main" objectType="CheckBox" fmlaLink="$F$6" lockText="1" noThreeD="1"/>
</file>

<file path=xl/ctrlProps/ctrlProp178.xml><?xml version="1.0" encoding="utf-8"?>
<formControlPr xmlns="http://schemas.microsoft.com/office/spreadsheetml/2009/9/main" objectType="CheckBox" fmlaLink="$E$7" lockText="1" noThreeD="1"/>
</file>

<file path=xl/ctrlProps/ctrlProp179.xml><?xml version="1.0" encoding="utf-8"?>
<formControlPr xmlns="http://schemas.microsoft.com/office/spreadsheetml/2009/9/main" objectType="CheckBox" fmlaLink="$F$7" lockText="1" noThreeD="1"/>
</file>

<file path=xl/ctrlProps/ctrlProp18.xml><?xml version="1.0" encoding="utf-8"?>
<formControlPr xmlns="http://schemas.microsoft.com/office/spreadsheetml/2009/9/main" objectType="CheckBox" fmlaLink="$C$4" lockText="1" noThreeD="1"/>
</file>

<file path=xl/ctrlProps/ctrlProp180.xml><?xml version="1.0" encoding="utf-8"?>
<formControlPr xmlns="http://schemas.microsoft.com/office/spreadsheetml/2009/9/main" objectType="CheckBox" fmlaLink="$G$11" lockText="1" noThreeD="1"/>
</file>

<file path=xl/ctrlProps/ctrlProp181.xml><?xml version="1.0" encoding="utf-8"?>
<formControlPr xmlns="http://schemas.microsoft.com/office/spreadsheetml/2009/9/main" objectType="CheckBox" fmlaLink="$E$13" lockText="1" noThreeD="1"/>
</file>

<file path=xl/ctrlProps/ctrlProp182.xml><?xml version="1.0" encoding="utf-8"?>
<formControlPr xmlns="http://schemas.microsoft.com/office/spreadsheetml/2009/9/main" objectType="CheckBox" fmlaLink="$F$13" lockText="1" noThreeD="1"/>
</file>

<file path=xl/ctrlProps/ctrlProp183.xml><?xml version="1.0" encoding="utf-8"?>
<formControlPr xmlns="http://schemas.microsoft.com/office/spreadsheetml/2009/9/main" objectType="CheckBox" fmlaLink="$G$13" lockText="1" noThreeD="1"/>
</file>

<file path=xl/ctrlProps/ctrlProp184.xml><?xml version="1.0" encoding="utf-8"?>
<formControlPr xmlns="http://schemas.microsoft.com/office/spreadsheetml/2009/9/main" objectType="CheckBox" fmlaLink="$E$14" lockText="1" noThreeD="1"/>
</file>

<file path=xl/ctrlProps/ctrlProp185.xml><?xml version="1.0" encoding="utf-8"?>
<formControlPr xmlns="http://schemas.microsoft.com/office/spreadsheetml/2009/9/main" objectType="CheckBox" fmlaLink="$F$15" lockText="1" noThreeD="1"/>
</file>

<file path=xl/ctrlProps/ctrlProp186.xml><?xml version="1.0" encoding="utf-8"?>
<formControlPr xmlns="http://schemas.microsoft.com/office/spreadsheetml/2009/9/main" objectType="CheckBox" fmlaLink="$E$16" lockText="1" noThreeD="1"/>
</file>

<file path=xl/ctrlProps/ctrlProp187.xml><?xml version="1.0" encoding="utf-8"?>
<formControlPr xmlns="http://schemas.microsoft.com/office/spreadsheetml/2009/9/main" objectType="CheckBox" fmlaLink="$E$17" lockText="1" noThreeD="1"/>
</file>

<file path=xl/ctrlProps/ctrlProp188.xml><?xml version="1.0" encoding="utf-8"?>
<formControlPr xmlns="http://schemas.microsoft.com/office/spreadsheetml/2009/9/main" objectType="CheckBox" fmlaLink="$E$18" lockText="1" noThreeD="1"/>
</file>

<file path=xl/ctrlProps/ctrlProp189.xml><?xml version="1.0" encoding="utf-8"?>
<formControlPr xmlns="http://schemas.microsoft.com/office/spreadsheetml/2009/9/main" objectType="CheckBox" fmlaLink="$F$14" lockText="1" noThreeD="1"/>
</file>

<file path=xl/ctrlProps/ctrlProp19.xml><?xml version="1.0" encoding="utf-8"?>
<formControlPr xmlns="http://schemas.microsoft.com/office/spreadsheetml/2009/9/main" objectType="CheckBox" fmlaLink="$C$5" lockText="1" noThreeD="1"/>
</file>

<file path=xl/ctrlProps/ctrlProp190.xml><?xml version="1.0" encoding="utf-8"?>
<formControlPr xmlns="http://schemas.microsoft.com/office/spreadsheetml/2009/9/main" objectType="CheckBox" fmlaLink="$G$14" lockText="1" noThreeD="1"/>
</file>

<file path=xl/ctrlProps/ctrlProp191.xml><?xml version="1.0" encoding="utf-8"?>
<formControlPr xmlns="http://schemas.microsoft.com/office/spreadsheetml/2009/9/main" objectType="CheckBox" fmlaLink="$G$15" lockText="1" noThreeD="1"/>
</file>

<file path=xl/ctrlProps/ctrlProp192.xml><?xml version="1.0" encoding="utf-8"?>
<formControlPr xmlns="http://schemas.microsoft.com/office/spreadsheetml/2009/9/main" objectType="CheckBox" fmlaLink="$F$17" lockText="1" noThreeD="1"/>
</file>

<file path=xl/ctrlProps/ctrlProp193.xml><?xml version="1.0" encoding="utf-8"?>
<formControlPr xmlns="http://schemas.microsoft.com/office/spreadsheetml/2009/9/main" objectType="CheckBox" fmlaLink="$G$17" lockText="1" noThreeD="1"/>
</file>

<file path=xl/ctrlProps/ctrlProp194.xml><?xml version="1.0" encoding="utf-8"?>
<formControlPr xmlns="http://schemas.microsoft.com/office/spreadsheetml/2009/9/main" objectType="CheckBox" fmlaLink="$F$18" lockText="1" noThreeD="1"/>
</file>

<file path=xl/ctrlProps/ctrlProp195.xml><?xml version="1.0" encoding="utf-8"?>
<formControlPr xmlns="http://schemas.microsoft.com/office/spreadsheetml/2009/9/main" objectType="CheckBox" fmlaLink="$G$18" lockText="1" noThreeD="1"/>
</file>

<file path=xl/ctrlProps/ctrlProp196.xml><?xml version="1.0" encoding="utf-8"?>
<formControlPr xmlns="http://schemas.microsoft.com/office/spreadsheetml/2009/9/main" objectType="CheckBox" fmlaLink="$F$16" lockText="1" noThreeD="1"/>
</file>

<file path=xl/ctrlProps/ctrlProp197.xml><?xml version="1.0" encoding="utf-8"?>
<formControlPr xmlns="http://schemas.microsoft.com/office/spreadsheetml/2009/9/main" objectType="CheckBox" fmlaLink="$G$16" lockText="1" noThreeD="1"/>
</file>

<file path=xl/ctrlProps/ctrlProp198.xml><?xml version="1.0" encoding="utf-8"?>
<formControlPr xmlns="http://schemas.microsoft.com/office/spreadsheetml/2009/9/main" objectType="CheckBox" fmlaLink="$E$15" lockText="1" noThreeD="1"/>
</file>

<file path=xl/ctrlProps/ctrlProp199.xml><?xml version="1.0" encoding="utf-8"?>
<formControlPr xmlns="http://schemas.microsoft.com/office/spreadsheetml/2009/9/main" objectType="CheckBox" fmlaLink="$C$12" lockText="1" noThreeD="1"/>
</file>

<file path=xl/ctrlProps/ctrlProp2.xml><?xml version="1.0" encoding="utf-8"?>
<formControlPr xmlns="http://schemas.microsoft.com/office/spreadsheetml/2009/9/main" objectType="CheckBox" fmlaLink="$E$4" lockText="1" noThreeD="1"/>
</file>

<file path=xl/ctrlProps/ctrlProp20.xml><?xml version="1.0" encoding="utf-8"?>
<formControlPr xmlns="http://schemas.microsoft.com/office/spreadsheetml/2009/9/main" objectType="CheckBox" fmlaLink="$C$6" lockText="1" noThreeD="1"/>
</file>

<file path=xl/ctrlProps/ctrlProp200.xml><?xml version="1.0" encoding="utf-8"?>
<formControlPr xmlns="http://schemas.microsoft.com/office/spreadsheetml/2009/9/main" objectType="CheckBox" fmlaLink="$D$12" lockText="1" noThreeD="1"/>
</file>

<file path=xl/ctrlProps/ctrlProp21.xml><?xml version="1.0" encoding="utf-8"?>
<formControlPr xmlns="http://schemas.microsoft.com/office/spreadsheetml/2009/9/main" objectType="CheckBox" fmlaLink="$C$7" lockText="1" noThreeD="1"/>
</file>

<file path=xl/ctrlProps/ctrlProp22.xml><?xml version="1.0" encoding="utf-8"?>
<formControlPr xmlns="http://schemas.microsoft.com/office/spreadsheetml/2009/9/main" objectType="CheckBox" checked="Checked" fmlaLink="$C$8" lockText="1" noThreeD="1"/>
</file>

<file path=xl/ctrlProps/ctrlProp23.xml><?xml version="1.0" encoding="utf-8"?>
<formControlPr xmlns="http://schemas.microsoft.com/office/spreadsheetml/2009/9/main" objectType="CheckBox" fmlaLink="$C$9" lockText="1" noThreeD="1"/>
</file>

<file path=xl/ctrlProps/ctrlProp24.xml><?xml version="1.0" encoding="utf-8"?>
<formControlPr xmlns="http://schemas.microsoft.com/office/spreadsheetml/2009/9/main" objectType="CheckBox" fmlaLink="$C$10" lockText="1" noThreeD="1"/>
</file>

<file path=xl/ctrlProps/ctrlProp25.xml><?xml version="1.0" encoding="utf-8"?>
<formControlPr xmlns="http://schemas.microsoft.com/office/spreadsheetml/2009/9/main" objectType="CheckBox" fmlaLink="$C$11" lockText="1" noThreeD="1"/>
</file>

<file path=xl/ctrlProps/ctrlProp26.xml><?xml version="1.0" encoding="utf-8"?>
<formControlPr xmlns="http://schemas.microsoft.com/office/spreadsheetml/2009/9/main" objectType="CheckBox" fmlaLink="$C$12" lockText="1" noThreeD="1"/>
</file>

<file path=xl/ctrlProps/ctrlProp27.xml><?xml version="1.0" encoding="utf-8"?>
<formControlPr xmlns="http://schemas.microsoft.com/office/spreadsheetml/2009/9/main" objectType="CheckBox" fmlaLink="$C$13" lockText="1" noThreeD="1"/>
</file>

<file path=xl/ctrlProps/ctrlProp28.xml><?xml version="1.0" encoding="utf-8"?>
<formControlPr xmlns="http://schemas.microsoft.com/office/spreadsheetml/2009/9/main" objectType="CheckBox" fmlaLink="$C$14" lockText="1" noThreeD="1"/>
</file>

<file path=xl/ctrlProps/ctrlProp29.xml><?xml version="1.0" encoding="utf-8"?>
<formControlPr xmlns="http://schemas.microsoft.com/office/spreadsheetml/2009/9/main" objectType="CheckBox" fmlaLink="$C$15" lockText="1" noThreeD="1"/>
</file>

<file path=xl/ctrlProps/ctrlProp3.xml><?xml version="1.0" encoding="utf-8"?>
<formControlPr xmlns="http://schemas.microsoft.com/office/spreadsheetml/2009/9/main" objectType="CheckBox" fmlaLink="$E$5" lockText="1" noThreeD="1"/>
</file>

<file path=xl/ctrlProps/ctrlProp30.xml><?xml version="1.0" encoding="utf-8"?>
<formControlPr xmlns="http://schemas.microsoft.com/office/spreadsheetml/2009/9/main" objectType="CheckBox" fmlaLink="$C$16" lockText="1" noThreeD="1"/>
</file>

<file path=xl/ctrlProps/ctrlProp31.xml><?xml version="1.0" encoding="utf-8"?>
<formControlPr xmlns="http://schemas.microsoft.com/office/spreadsheetml/2009/9/main" objectType="CheckBox" fmlaLink="$C$17" lockText="1" noThreeD="1"/>
</file>

<file path=xl/ctrlProps/ctrlProp32.xml><?xml version="1.0" encoding="utf-8"?>
<formControlPr xmlns="http://schemas.microsoft.com/office/spreadsheetml/2009/9/main" objectType="CheckBox" fmlaLink="$C$18" lockText="1" noThreeD="1"/>
</file>

<file path=xl/ctrlProps/ctrlProp33.xml><?xml version="1.0" encoding="utf-8"?>
<formControlPr xmlns="http://schemas.microsoft.com/office/spreadsheetml/2009/9/main" objectType="CheckBox" fmlaLink="$C$19" lockText="1" noThreeD="1"/>
</file>

<file path=xl/ctrlProps/ctrlProp34.xml><?xml version="1.0" encoding="utf-8"?>
<formControlPr xmlns="http://schemas.microsoft.com/office/spreadsheetml/2009/9/main" objectType="CheckBox" fmlaLink="$C$20" lockText="1" noThreeD="1"/>
</file>

<file path=xl/ctrlProps/ctrlProp35.xml><?xml version="1.0" encoding="utf-8"?>
<formControlPr xmlns="http://schemas.microsoft.com/office/spreadsheetml/2009/9/main" objectType="CheckBox" fmlaLink="$C$4" lockText="1" noThreeD="1"/>
</file>

<file path=xl/ctrlProps/ctrlProp36.xml><?xml version="1.0" encoding="utf-8"?>
<formControlPr xmlns="http://schemas.microsoft.com/office/spreadsheetml/2009/9/main" objectType="CheckBox" fmlaLink="$D$4" lockText="1" noThreeD="1"/>
</file>

<file path=xl/ctrlProps/ctrlProp37.xml><?xml version="1.0" encoding="utf-8"?>
<formControlPr xmlns="http://schemas.microsoft.com/office/spreadsheetml/2009/9/main" objectType="CheckBox" fmlaLink="$E$6" lockText="1" noThreeD="1"/>
</file>

<file path=xl/ctrlProps/ctrlProp38.xml><?xml version="1.0" encoding="utf-8"?>
<formControlPr xmlns="http://schemas.microsoft.com/office/spreadsheetml/2009/9/main" objectType="CheckBox" fmlaLink="$F$6" lockText="1" noThreeD="1"/>
</file>

<file path=xl/ctrlProps/ctrlProp39.xml><?xml version="1.0" encoding="utf-8"?>
<formControlPr xmlns="http://schemas.microsoft.com/office/spreadsheetml/2009/9/main" objectType="CheckBox" fmlaLink="$E$7" lockText="1" noThreeD="1"/>
</file>

<file path=xl/ctrlProps/ctrlProp4.xml><?xml version="1.0" encoding="utf-8"?>
<formControlPr xmlns="http://schemas.microsoft.com/office/spreadsheetml/2009/9/main" objectType="CheckBox" fmlaLink="$E$7" lockText="1" noThreeD="1"/>
</file>

<file path=xl/ctrlProps/ctrlProp40.xml><?xml version="1.0" encoding="utf-8"?>
<formControlPr xmlns="http://schemas.microsoft.com/office/spreadsheetml/2009/9/main" objectType="CheckBox" fmlaLink="F7" lockText="1" noThreeD="1"/>
</file>

<file path=xl/ctrlProps/ctrlProp41.xml><?xml version="1.0" encoding="utf-8"?>
<formControlPr xmlns="http://schemas.microsoft.com/office/spreadsheetml/2009/9/main" objectType="CheckBox" fmlaLink="$E$8" lockText="1" noThreeD="1"/>
</file>

<file path=xl/ctrlProps/ctrlProp42.xml><?xml version="1.0" encoding="utf-8"?>
<formControlPr xmlns="http://schemas.microsoft.com/office/spreadsheetml/2009/9/main" objectType="CheckBox" fmlaLink="F8" lockText="1" noThreeD="1"/>
</file>

<file path=xl/ctrlProps/ctrlProp43.xml><?xml version="1.0" encoding="utf-8"?>
<formControlPr xmlns="http://schemas.microsoft.com/office/spreadsheetml/2009/9/main" objectType="CheckBox" fmlaLink="$E$9" lockText="1" noThreeD="1"/>
</file>

<file path=xl/ctrlProps/ctrlProp44.xml><?xml version="1.0" encoding="utf-8"?>
<formControlPr xmlns="http://schemas.microsoft.com/office/spreadsheetml/2009/9/main" objectType="CheckBox" fmlaLink="F9" lockText="1" noThreeD="1"/>
</file>

<file path=xl/ctrlProps/ctrlProp45.xml><?xml version="1.0" encoding="utf-8"?>
<formControlPr xmlns="http://schemas.microsoft.com/office/spreadsheetml/2009/9/main" objectType="CheckBox" fmlaLink="$E$12" lockText="1" noThreeD="1"/>
</file>

<file path=xl/ctrlProps/ctrlProp46.xml><?xml version="1.0" encoding="utf-8"?>
<formControlPr xmlns="http://schemas.microsoft.com/office/spreadsheetml/2009/9/main" objectType="CheckBox" fmlaLink="$F$12" lockText="1" noThreeD="1"/>
</file>

<file path=xl/ctrlProps/ctrlProp47.xml><?xml version="1.0" encoding="utf-8"?>
<formControlPr xmlns="http://schemas.microsoft.com/office/spreadsheetml/2009/9/main" objectType="CheckBox" fmlaLink="$E$11" lockText="1" noThreeD="1"/>
</file>

<file path=xl/ctrlProps/ctrlProp48.xml><?xml version="1.0" encoding="utf-8"?>
<formControlPr xmlns="http://schemas.microsoft.com/office/spreadsheetml/2009/9/main" objectType="CheckBox" fmlaLink="$F$11"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fmlaLink="$E$8"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fmlaLink="$G$7" lockText="1" noThreeD="1"/>
</file>

<file path=xl/ctrlProps/ctrlProp53.xml><?xml version="1.0" encoding="utf-8"?>
<formControlPr xmlns="http://schemas.microsoft.com/office/spreadsheetml/2009/9/main" objectType="CheckBox" fmlaLink="$G$8" lockText="1" noThreeD="1"/>
</file>

<file path=xl/ctrlProps/ctrlProp54.xml><?xml version="1.0" encoding="utf-8"?>
<formControlPr xmlns="http://schemas.microsoft.com/office/spreadsheetml/2009/9/main" objectType="CheckBox" fmlaLink="$G$9"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checked="Checked" fmlaLink="$F$12" lockText="1" noThreeD="1"/>
</file>

<file path=xl/ctrlProps/ctrlProp58.xml><?xml version="1.0" encoding="utf-8"?>
<formControlPr xmlns="http://schemas.microsoft.com/office/spreadsheetml/2009/9/main" objectType="CheckBox" fmlaLink="$G$11" lockText="1" noThreeD="1"/>
</file>

<file path=xl/ctrlProps/ctrlProp59.xml><?xml version="1.0" encoding="utf-8"?>
<formControlPr xmlns="http://schemas.microsoft.com/office/spreadsheetml/2009/9/main" objectType="CheckBox" fmlaLink="$G$12" lockText="1" noThreeD="1"/>
</file>

<file path=xl/ctrlProps/ctrlProp6.xml><?xml version="1.0" encoding="utf-8"?>
<formControlPr xmlns="http://schemas.microsoft.com/office/spreadsheetml/2009/9/main" objectType="CheckBox" fmlaLink="$F$4" lockText="1" noThreeD="1"/>
</file>

<file path=xl/ctrlProps/ctrlProp60.xml><?xml version="1.0" encoding="utf-8"?>
<formControlPr xmlns="http://schemas.microsoft.com/office/spreadsheetml/2009/9/main" objectType="CheckBox" fmlaLink="$E$12" lockText="1" noThreeD="1"/>
</file>

<file path=xl/ctrlProps/ctrlProp61.xml><?xml version="1.0" encoding="utf-8"?>
<formControlPr xmlns="http://schemas.microsoft.com/office/spreadsheetml/2009/9/main" objectType="CheckBox" fmlaLink="$F$6" lockText="1" noThreeD="1"/>
</file>

<file path=xl/ctrlProps/ctrlProp62.xml><?xml version="1.0" encoding="utf-8"?>
<formControlPr xmlns="http://schemas.microsoft.com/office/spreadsheetml/2009/9/main" objectType="CheckBox" checked="Checked" fmlaLink="$E$6" lockText="1" noThreeD="1"/>
</file>

<file path=xl/ctrlProps/ctrlProp63.xml><?xml version="1.0" encoding="utf-8"?>
<formControlPr xmlns="http://schemas.microsoft.com/office/spreadsheetml/2009/9/main" objectType="CheckBox" fmlaLink="$F$7" lockText="1" noThreeD="1"/>
</file>

<file path=xl/ctrlProps/ctrlProp64.xml><?xml version="1.0" encoding="utf-8"?>
<formControlPr xmlns="http://schemas.microsoft.com/office/spreadsheetml/2009/9/main" objectType="CheckBox" checked="Checked" fmlaLink="$E$7" lockText="1" noThreeD="1"/>
</file>

<file path=xl/ctrlProps/ctrlProp65.xml><?xml version="1.0" encoding="utf-8"?>
<formControlPr xmlns="http://schemas.microsoft.com/office/spreadsheetml/2009/9/main" objectType="CheckBox" fmlaLink="$F$8" lockText="1" noThreeD="1"/>
</file>

<file path=xl/ctrlProps/ctrlProp66.xml><?xml version="1.0" encoding="utf-8"?>
<formControlPr xmlns="http://schemas.microsoft.com/office/spreadsheetml/2009/9/main" objectType="CheckBox" checked="Checked" fmlaLink="$E$8" lockText="1" noThreeD="1"/>
</file>

<file path=xl/ctrlProps/ctrlProp67.xml><?xml version="1.0" encoding="utf-8"?>
<formControlPr xmlns="http://schemas.microsoft.com/office/spreadsheetml/2009/9/main" objectType="CheckBox" fmlaLink="$F$9" lockText="1" noThreeD="1"/>
</file>

<file path=xl/ctrlProps/ctrlProp68.xml><?xml version="1.0" encoding="utf-8"?>
<formControlPr xmlns="http://schemas.microsoft.com/office/spreadsheetml/2009/9/main" objectType="CheckBox" checked="Checked" fmlaLink="$E$9" lockText="1" noThreeD="1"/>
</file>

<file path=xl/ctrlProps/ctrlProp69.xml><?xml version="1.0" encoding="utf-8"?>
<formControlPr xmlns="http://schemas.microsoft.com/office/spreadsheetml/2009/9/main" objectType="CheckBox" fmlaLink="$F$10" lockText="1" noThreeD="1"/>
</file>

<file path=xl/ctrlProps/ctrlProp7.xml><?xml version="1.0" encoding="utf-8"?>
<formControlPr xmlns="http://schemas.microsoft.com/office/spreadsheetml/2009/9/main" objectType="CheckBox" fmlaLink="$F$5" lockText="1" noThreeD="1"/>
</file>

<file path=xl/ctrlProps/ctrlProp70.xml><?xml version="1.0" encoding="utf-8"?>
<formControlPr xmlns="http://schemas.microsoft.com/office/spreadsheetml/2009/9/main" objectType="CheckBox" checked="Checked" fmlaLink="$E$10" lockText="1" noThreeD="1"/>
</file>

<file path=xl/ctrlProps/ctrlProp71.xml><?xml version="1.0" encoding="utf-8"?>
<formControlPr xmlns="http://schemas.microsoft.com/office/spreadsheetml/2009/9/main" objectType="CheckBox" checked="Checked" fmlaLink="$F$11" lockText="1" noThreeD="1"/>
</file>

<file path=xl/ctrlProps/ctrlProp72.xml><?xml version="1.0" encoding="utf-8"?>
<formControlPr xmlns="http://schemas.microsoft.com/office/spreadsheetml/2009/9/main" objectType="CheckBox" fmlaLink="$E$11" lockText="1" noThreeD="1"/>
</file>

<file path=xl/ctrlProps/ctrlProp73.xml><?xml version="1.0" encoding="utf-8"?>
<formControlPr xmlns="http://schemas.microsoft.com/office/spreadsheetml/2009/9/main" objectType="CheckBox" fmlaLink="$G$6" lockText="1" noThreeD="1"/>
</file>

<file path=xl/ctrlProps/ctrlProp74.xml><?xml version="1.0" encoding="utf-8"?>
<formControlPr xmlns="http://schemas.microsoft.com/office/spreadsheetml/2009/9/main" objectType="CheckBox" fmlaLink="$E$13" lockText="1" noThreeD="1"/>
</file>

<file path=xl/ctrlProps/ctrlProp75.xml><?xml version="1.0" encoding="utf-8"?>
<formControlPr xmlns="http://schemas.microsoft.com/office/spreadsheetml/2009/9/main" objectType="CheckBox" fmlaLink="$F$13" lockText="1" noThreeD="1"/>
</file>

<file path=xl/ctrlProps/ctrlProp76.xml><?xml version="1.0" encoding="utf-8"?>
<formControlPr xmlns="http://schemas.microsoft.com/office/spreadsheetml/2009/9/main" objectType="CheckBox" checked="Checked" fmlaLink="$G$13" lockText="1" noThreeD="1"/>
</file>

<file path=xl/ctrlProps/ctrlProp77.xml><?xml version="1.0" encoding="utf-8"?>
<formControlPr xmlns="http://schemas.microsoft.com/office/spreadsheetml/2009/9/main" objectType="CheckBox" fmlaLink="$E$14" lockText="1" noThreeD="1"/>
</file>

<file path=xl/ctrlProps/ctrlProp78.xml><?xml version="1.0" encoding="utf-8"?>
<formControlPr xmlns="http://schemas.microsoft.com/office/spreadsheetml/2009/9/main" objectType="CheckBox" fmlaLink="$F$14" lockText="1" noThreeD="1"/>
</file>

<file path=xl/ctrlProps/ctrlProp79.xml><?xml version="1.0" encoding="utf-8"?>
<formControlPr xmlns="http://schemas.microsoft.com/office/spreadsheetml/2009/9/main" objectType="CheckBox" checked="Checked" fmlaLink="$G$14" lockText="1" noThreeD="1"/>
</file>

<file path=xl/ctrlProps/ctrlProp8.xml><?xml version="1.0" encoding="utf-8"?>
<formControlPr xmlns="http://schemas.microsoft.com/office/spreadsheetml/2009/9/main" objectType="CheckBox" fmlaLink="$F$7" lockText="1" noThreeD="1"/>
</file>

<file path=xl/ctrlProps/ctrlProp80.xml><?xml version="1.0" encoding="utf-8"?>
<formControlPr xmlns="http://schemas.microsoft.com/office/spreadsheetml/2009/9/main" objectType="CheckBox" fmlaLink="$E$15" lockText="1" noThreeD="1"/>
</file>

<file path=xl/ctrlProps/ctrlProp81.xml><?xml version="1.0" encoding="utf-8"?>
<formControlPr xmlns="http://schemas.microsoft.com/office/spreadsheetml/2009/9/main" objectType="CheckBox" fmlaLink="$F$15" lockText="1" noThreeD="1"/>
</file>

<file path=xl/ctrlProps/ctrlProp82.xml><?xml version="1.0" encoding="utf-8"?>
<formControlPr xmlns="http://schemas.microsoft.com/office/spreadsheetml/2009/9/main" objectType="CheckBox" fmlaLink="$E$16" lockText="1" noThreeD="1"/>
</file>

<file path=xl/ctrlProps/ctrlProp83.xml><?xml version="1.0" encoding="utf-8"?>
<formControlPr xmlns="http://schemas.microsoft.com/office/spreadsheetml/2009/9/main" objectType="CheckBox" fmlaLink="$F$16" lockText="1" noThreeD="1"/>
</file>

<file path=xl/ctrlProps/ctrlProp84.xml><?xml version="1.0" encoding="utf-8"?>
<formControlPr xmlns="http://schemas.microsoft.com/office/spreadsheetml/2009/9/main" objectType="CheckBox" checked="Checked" fmlaLink="$G$16" lockText="1" noThreeD="1"/>
</file>

<file path=xl/ctrlProps/ctrlProp85.xml><?xml version="1.0" encoding="utf-8"?>
<formControlPr xmlns="http://schemas.microsoft.com/office/spreadsheetml/2009/9/main" objectType="CheckBox" fmlaLink="$G$10" lockText="1" noThreeD="1"/>
</file>

<file path=xl/ctrlProps/ctrlProp86.xml><?xml version="1.0" encoding="utf-8"?>
<formControlPr xmlns="http://schemas.microsoft.com/office/spreadsheetml/2009/9/main" objectType="CheckBox" checked="Checked" fmlaLink="$G$15" lockText="1" noThreeD="1"/>
</file>

<file path=xl/ctrlProps/ctrlProp87.xml><?xml version="1.0" encoding="utf-8"?>
<formControlPr xmlns="http://schemas.microsoft.com/office/spreadsheetml/2009/9/main" objectType="CheckBox" fmlaLink="$E$17" lockText="1" noThreeD="1"/>
</file>

<file path=xl/ctrlProps/ctrlProp88.xml><?xml version="1.0" encoding="utf-8"?>
<formControlPr xmlns="http://schemas.microsoft.com/office/spreadsheetml/2009/9/main" objectType="CheckBox" fmlaLink="$F$17" lockText="1" noThreeD="1"/>
</file>

<file path=xl/ctrlProps/ctrlProp89.xml><?xml version="1.0" encoding="utf-8"?>
<formControlPr xmlns="http://schemas.microsoft.com/office/spreadsheetml/2009/9/main" objectType="CheckBox" checked="Checked" fmlaLink="$G$17" lockText="1" noThreeD="1"/>
</file>

<file path=xl/ctrlProps/ctrlProp9.xml><?xml version="1.0" encoding="utf-8"?>
<formControlPr xmlns="http://schemas.microsoft.com/office/spreadsheetml/2009/9/main" objectType="CheckBox" fmlaLink="$F$8" lockText="1" noThreeD="1"/>
</file>

<file path=xl/ctrlProps/ctrlProp90.xml><?xml version="1.0" encoding="utf-8"?>
<formControlPr xmlns="http://schemas.microsoft.com/office/spreadsheetml/2009/9/main" objectType="CheckBox" fmlaLink="$E$18" lockText="1" noThreeD="1"/>
</file>

<file path=xl/ctrlProps/ctrlProp91.xml><?xml version="1.0" encoding="utf-8"?>
<formControlPr xmlns="http://schemas.microsoft.com/office/spreadsheetml/2009/9/main" objectType="CheckBox" fmlaLink="$F$18" lockText="1" noThreeD="1"/>
</file>

<file path=xl/ctrlProps/ctrlProp92.xml><?xml version="1.0" encoding="utf-8"?>
<formControlPr xmlns="http://schemas.microsoft.com/office/spreadsheetml/2009/9/main" objectType="CheckBox" checked="Checked" fmlaLink="$G$18" lockText="1" noThreeD="1"/>
</file>

<file path=xl/ctrlProps/ctrlProp93.xml><?xml version="1.0" encoding="utf-8"?>
<formControlPr xmlns="http://schemas.microsoft.com/office/spreadsheetml/2009/9/main" objectType="CheckBox" fmlaLink="$E$19" lockText="1" noThreeD="1"/>
</file>

<file path=xl/ctrlProps/ctrlProp94.xml><?xml version="1.0" encoding="utf-8"?>
<formControlPr xmlns="http://schemas.microsoft.com/office/spreadsheetml/2009/9/main" objectType="CheckBox" fmlaLink="$E$21" lockText="1" noThreeD="1"/>
</file>

<file path=xl/ctrlProps/ctrlProp95.xml><?xml version="1.0" encoding="utf-8"?>
<formControlPr xmlns="http://schemas.microsoft.com/office/spreadsheetml/2009/9/main" objectType="CheckBox" fmlaLink="$E$20" lockText="1" noThreeD="1"/>
</file>

<file path=xl/ctrlProps/ctrlProp96.xml><?xml version="1.0" encoding="utf-8"?>
<formControlPr xmlns="http://schemas.microsoft.com/office/spreadsheetml/2009/9/main" objectType="CheckBox" checked="Checked" fmlaLink="$G$19" lockText="1" noThreeD="1"/>
</file>

<file path=xl/ctrlProps/ctrlProp97.xml><?xml version="1.0" encoding="utf-8"?>
<formControlPr xmlns="http://schemas.microsoft.com/office/spreadsheetml/2009/9/main" objectType="CheckBox" fmlaLink="$F$19" lockText="1" noThreeD="1"/>
</file>

<file path=xl/ctrlProps/ctrlProp98.xml><?xml version="1.0" encoding="utf-8"?>
<formControlPr xmlns="http://schemas.microsoft.com/office/spreadsheetml/2009/9/main" objectType="CheckBox" checked="Checked" fmlaLink="$G$21" lockText="1" noThreeD="1"/>
</file>

<file path=xl/ctrlProps/ctrlProp99.xml><?xml version="1.0" encoding="utf-8"?>
<formControlPr xmlns="http://schemas.microsoft.com/office/spreadsheetml/2009/9/main" objectType="CheckBox" fmlaLink="$F$21" lockText="1" noThreeD="1"/>
</file>

<file path=xl/drawings/_rels/drawing1.xml.rels><?xml version="1.0" encoding="UTF-8" standalone="yes"?>
<Relationships xmlns="http://schemas.openxmlformats.org/package/2006/relationships"><Relationship Id="rId2" Type="http://schemas.openxmlformats.org/officeDocument/2006/relationships/hyperlink" Target="#START!A1"/><Relationship Id="rId1" Type="http://schemas.openxmlformats.org/officeDocument/2006/relationships/image" Target="../media/image2.jpeg"/></Relationships>
</file>

<file path=xl/drawings/_rels/drawing10.xml.rels><?xml version="1.0" encoding="UTF-8" standalone="yes"?>
<Relationships xmlns="http://schemas.openxmlformats.org/package/2006/relationships"><Relationship Id="rId2" Type="http://schemas.openxmlformats.org/officeDocument/2006/relationships/hyperlink" Target="#START!A1"/><Relationship Id="rId1" Type="http://schemas.openxmlformats.org/officeDocument/2006/relationships/hyperlink" Target="#'2. Kontrola (i)'!A1"/></Relationships>
</file>

<file path=xl/drawings/_rels/drawing11.xml.rels><?xml version="1.0" encoding="UTF-8" standalone="yes"?>
<Relationships xmlns="http://schemas.openxmlformats.org/package/2006/relationships"><Relationship Id="rId2" Type="http://schemas.openxmlformats.org/officeDocument/2006/relationships/hyperlink" Target="#'2.Kontrola (ii)'!A1"/><Relationship Id="rId1" Type="http://schemas.openxmlformats.org/officeDocument/2006/relationships/hyperlink" Target="#START!A1"/></Relationships>
</file>

<file path=xl/drawings/_rels/drawing12.xml.rels><?xml version="1.0" encoding="UTF-8" standalone="yes"?>
<Relationships xmlns="http://schemas.openxmlformats.org/package/2006/relationships"><Relationship Id="rId2" Type="http://schemas.openxmlformats.org/officeDocument/2006/relationships/hyperlink" Target="#'2.Kontrola (ii)'!A1"/><Relationship Id="rId1" Type="http://schemas.openxmlformats.org/officeDocument/2006/relationships/hyperlink" Target="#START!A1"/></Relationships>
</file>

<file path=xl/drawings/_rels/drawing13.xml.rels><?xml version="1.0" encoding="UTF-8" standalone="yes"?>
<Relationships xmlns="http://schemas.openxmlformats.org/package/2006/relationships"><Relationship Id="rId2" Type="http://schemas.openxmlformats.org/officeDocument/2006/relationships/hyperlink" Target="#START!A1"/><Relationship Id="rId1" Type="http://schemas.openxmlformats.org/officeDocument/2006/relationships/hyperlink" Target="#'2.Kontrola (iii)'!A1"/></Relationships>
</file>

<file path=xl/drawings/_rels/drawing14.xml.rels><?xml version="1.0" encoding="UTF-8" standalone="yes"?>
<Relationships xmlns="http://schemas.openxmlformats.org/package/2006/relationships"><Relationship Id="rId2" Type="http://schemas.openxmlformats.org/officeDocument/2006/relationships/hyperlink" Target="#'2.Kontrola (iii)'!A1"/><Relationship Id="rId1" Type="http://schemas.openxmlformats.org/officeDocument/2006/relationships/hyperlink" Target="#START!A1"/></Relationships>
</file>

<file path=xl/drawings/_rels/drawing15.xml.rels><?xml version="1.0" encoding="UTF-8" standalone="yes"?>
<Relationships xmlns="http://schemas.openxmlformats.org/package/2006/relationships"><Relationship Id="rId2" Type="http://schemas.openxmlformats.org/officeDocument/2006/relationships/hyperlink" Target="#'2.Kontrola (iv)'!A1"/><Relationship Id="rId1" Type="http://schemas.openxmlformats.org/officeDocument/2006/relationships/hyperlink" Target="#START!A1"/></Relationships>
</file>

<file path=xl/drawings/_rels/drawing16.xml.rels><?xml version="1.0" encoding="UTF-8" standalone="yes"?>
<Relationships xmlns="http://schemas.openxmlformats.org/package/2006/relationships"><Relationship Id="rId2" Type="http://schemas.openxmlformats.org/officeDocument/2006/relationships/hyperlink" Target="#'2.Kontrola (iv)'!A1"/><Relationship Id="rId1" Type="http://schemas.openxmlformats.org/officeDocument/2006/relationships/hyperlink" Target="#START!A1"/></Relationships>
</file>

<file path=xl/drawings/_rels/drawing17.xml.rels><?xml version="1.0" encoding="UTF-8" standalone="yes"?>
<Relationships xmlns="http://schemas.openxmlformats.org/package/2006/relationships"><Relationship Id="rId2" Type="http://schemas.openxmlformats.org/officeDocument/2006/relationships/hyperlink" Target="#'2.Kontrola (v)'!A1"/><Relationship Id="rId1" Type="http://schemas.openxmlformats.org/officeDocument/2006/relationships/hyperlink" Target="#START!A1"/></Relationships>
</file>

<file path=xl/drawings/_rels/drawing18.xml.rels><?xml version="1.0" encoding="UTF-8" standalone="yes"?>
<Relationships xmlns="http://schemas.openxmlformats.org/package/2006/relationships"><Relationship Id="rId2" Type="http://schemas.openxmlformats.org/officeDocument/2006/relationships/hyperlink" Target="#'v - LC'!A1"/><Relationship Id="rId1" Type="http://schemas.openxmlformats.org/officeDocument/2006/relationships/hyperlink" Target="#START!A1"/></Relationships>
</file>

<file path=xl/drawings/_rels/drawing19.xml.rels><?xml version="1.0" encoding="UTF-8" standalone="yes"?>
<Relationships xmlns="http://schemas.openxmlformats.org/package/2006/relationships"><Relationship Id="rId2" Type="http://schemas.openxmlformats.org/officeDocument/2006/relationships/hyperlink" Target="#START!A1"/><Relationship Id="rId1" Type="http://schemas.openxmlformats.org/officeDocument/2006/relationships/hyperlink" Target="#'2.Kontrola (vi)'!A1"/></Relationships>
</file>

<file path=xl/drawings/_rels/drawing2.xml.rels><?xml version="1.0" encoding="UTF-8" standalone="yes"?>
<Relationships xmlns="http://schemas.openxmlformats.org/package/2006/relationships"><Relationship Id="rId8" Type="http://schemas.openxmlformats.org/officeDocument/2006/relationships/image" Target="../media/image4.jpeg"/><Relationship Id="rId3" Type="http://schemas.openxmlformats.org/officeDocument/2006/relationships/hyperlink" Target="#'&#268;estn&#233; prohl&#225;&#353;en&#237;'!A1"/><Relationship Id="rId7" Type="http://schemas.openxmlformats.org/officeDocument/2006/relationships/hyperlink" Target="#KONEC!A1"/><Relationship Id="rId2" Type="http://schemas.openxmlformats.org/officeDocument/2006/relationships/hyperlink" Target="#'1. Kontrola'!A1"/><Relationship Id="rId1" Type="http://schemas.openxmlformats.org/officeDocument/2006/relationships/image" Target="../media/image3.jpeg"/><Relationship Id="rId6" Type="http://schemas.openxmlformats.org/officeDocument/2006/relationships/hyperlink" Target="#'2. Kontrola (i)'!A1"/><Relationship Id="rId5" Type="http://schemas.openxmlformats.org/officeDocument/2006/relationships/hyperlink" Target="#'10mil. EUR'!A1"/><Relationship Id="rId4" Type="http://schemas.openxmlformats.org/officeDocument/2006/relationships/hyperlink" Target="#'40100'!A1"/><Relationship Id="rId9" Type="http://schemas.openxmlformats.org/officeDocument/2006/relationships/hyperlink" Target="#&#218;VOD!A1"/></Relationships>
</file>

<file path=xl/drawings/_rels/drawing20.xml.rels><?xml version="1.0" encoding="UTF-8" standalone="yes"?>
<Relationships xmlns="http://schemas.openxmlformats.org/package/2006/relationships"><Relationship Id="rId2" Type="http://schemas.openxmlformats.org/officeDocument/2006/relationships/hyperlink" Target="#'2.Kontrola (vi)'!A1"/><Relationship Id="rId1" Type="http://schemas.openxmlformats.org/officeDocument/2006/relationships/hyperlink" Target="#START!A1"/></Relationships>
</file>

<file path=xl/drawings/_rels/drawing21.xml.rels><?xml version="1.0" encoding="UTF-8" standalone="yes"?>
<Relationships xmlns="http://schemas.openxmlformats.org/package/2006/relationships"><Relationship Id="rId2" Type="http://schemas.openxmlformats.org/officeDocument/2006/relationships/hyperlink" Target="#'2.Kontrola (vii)'!A1"/><Relationship Id="rId1" Type="http://schemas.openxmlformats.org/officeDocument/2006/relationships/hyperlink" Target="#START!A1"/></Relationships>
</file>

<file path=xl/drawings/_rels/drawing22.xml.rels><?xml version="1.0" encoding="UTF-8" standalone="yes"?>
<Relationships xmlns="http://schemas.openxmlformats.org/package/2006/relationships"><Relationship Id="rId2" Type="http://schemas.openxmlformats.org/officeDocument/2006/relationships/hyperlink" Target="#'2.Kontrola (vii)'!A1"/><Relationship Id="rId1" Type="http://schemas.openxmlformats.org/officeDocument/2006/relationships/hyperlink" Target="#START!A1"/></Relationships>
</file>

<file path=xl/drawings/_rels/drawing23.xml.rels><?xml version="1.0" encoding="UTF-8" standalone="yes"?>
<Relationships xmlns="http://schemas.openxmlformats.org/package/2006/relationships"><Relationship Id="rId2" Type="http://schemas.openxmlformats.org/officeDocument/2006/relationships/hyperlink" Target="#'2.Kontrola (viii)'!A1"/><Relationship Id="rId1" Type="http://schemas.openxmlformats.org/officeDocument/2006/relationships/hyperlink" Target="#START!A1"/></Relationships>
</file>

<file path=xl/drawings/_rels/drawing24.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hyperlink" Target="#START!A1"/><Relationship Id="rId1" Type="http://schemas.openxmlformats.org/officeDocument/2006/relationships/image" Target="../media/image5.jpeg"/><Relationship Id="rId5" Type="http://schemas.openxmlformats.org/officeDocument/2006/relationships/image" Target="../media/image8.jpeg"/><Relationship Id="rId4" Type="http://schemas.openxmlformats.org/officeDocument/2006/relationships/image" Target="../media/image7.jpeg"/></Relationships>
</file>

<file path=xl/drawings/_rels/drawing25.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hyperlink" Target="#'&#268;estn&#233; prohl&#225;&#353;en&#237;'!A1"/></Relationships>
</file>

<file path=xl/drawings/_rels/drawing26.xml.rels><?xml version="1.0" encoding="UTF-8" standalone="yes"?>
<Relationships xmlns="http://schemas.openxmlformats.org/package/2006/relationships"><Relationship Id="rId1" Type="http://schemas.openxmlformats.org/officeDocument/2006/relationships/hyperlink" Target="#'1. Kontrola'!A1"/></Relationships>
</file>

<file path=xl/drawings/_rels/drawing27.xml.rels><?xml version="1.0" encoding="UTF-8" standalone="yes"?>
<Relationships xmlns="http://schemas.openxmlformats.org/package/2006/relationships"><Relationship Id="rId2" Type="http://schemas.openxmlformats.org/officeDocument/2006/relationships/hyperlink" Target="#'iii - LC'!A1"/><Relationship Id="rId1" Type="http://schemas.openxmlformats.org/officeDocument/2006/relationships/hyperlink" Target="#'2.Kontrola (iii)'!A1"/></Relationships>
</file>

<file path=xl/drawings/_rels/drawing28.xml.rels><?xml version="1.0" encoding="UTF-8" standalone="yes"?>
<Relationships xmlns="http://schemas.openxmlformats.org/package/2006/relationships"><Relationship Id="rId1" Type="http://schemas.openxmlformats.org/officeDocument/2006/relationships/hyperlink" Target="#'2.Kontrola (ii)'!A1"/></Relationships>
</file>

<file path=xl/drawings/_rels/drawing29.xml.rels><?xml version="1.0" encoding="UTF-8" standalone="yes"?>
<Relationships xmlns="http://schemas.openxmlformats.org/package/2006/relationships"><Relationship Id="rId1" Type="http://schemas.openxmlformats.org/officeDocument/2006/relationships/hyperlink" Target="#'2.Kontrola (iv)'!A1"/></Relationships>
</file>

<file path=xl/drawings/_rels/drawing3.xml.rels><?xml version="1.0" encoding="UTF-8" standalone="yes"?>
<Relationships xmlns="http://schemas.openxmlformats.org/package/2006/relationships"><Relationship Id="rId1" Type="http://schemas.openxmlformats.org/officeDocument/2006/relationships/hyperlink" Target="#START!A1"/></Relationships>
</file>

<file path=xl/drawings/_rels/drawing30.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 Id="rId4" Type="http://schemas.openxmlformats.org/officeDocument/2006/relationships/hyperlink" Target="#'viii - LC'!A1"/></Relationships>
</file>

<file path=xl/drawings/_rels/drawing31.xml.rels><?xml version="1.0" encoding="UTF-8" standalone="yes"?>
<Relationships xmlns="http://schemas.openxmlformats.org/package/2006/relationships"><Relationship Id="rId2" Type="http://schemas.openxmlformats.org/officeDocument/2006/relationships/hyperlink" Target="#'viii - LC'!A1"/><Relationship Id="rId1" Type="http://schemas.openxmlformats.org/officeDocument/2006/relationships/hyperlink" Target="#'2.Kontrola (viii)'!A1"/></Relationships>
</file>

<file path=xl/drawings/_rels/drawing32.xml.rels><?xml version="1.0" encoding="UTF-8" standalone="yes"?>
<Relationships xmlns="http://schemas.openxmlformats.org/package/2006/relationships"><Relationship Id="rId1" Type="http://schemas.openxmlformats.org/officeDocument/2006/relationships/hyperlink" Target="#'2. Kontrola (i)'!A1"/></Relationships>
</file>

<file path=xl/drawings/_rels/drawing33.xml.rels><?xml version="1.0" encoding="UTF-8" standalone="yes"?>
<Relationships xmlns="http://schemas.openxmlformats.org/package/2006/relationships"><Relationship Id="rId3" Type="http://schemas.openxmlformats.org/officeDocument/2006/relationships/hyperlink" Target="#'v - LC'!A1"/><Relationship Id="rId2" Type="http://schemas.openxmlformats.org/officeDocument/2006/relationships/image" Target="../media/image14.png"/><Relationship Id="rId1" Type="http://schemas.openxmlformats.org/officeDocument/2006/relationships/image" Target="../media/image13.png"/></Relationships>
</file>

<file path=xl/drawings/_rels/drawing34.xml.rels><?xml version="1.0" encoding="UTF-8" standalone="yes"?>
<Relationships xmlns="http://schemas.openxmlformats.org/package/2006/relationships"><Relationship Id="rId1" Type="http://schemas.openxmlformats.org/officeDocument/2006/relationships/hyperlink" Target="#START!A1"/></Relationships>
</file>

<file path=xl/drawings/_rels/drawing4.xml.rels><?xml version="1.0" encoding="UTF-8" standalone="yes"?>
<Relationships xmlns="http://schemas.openxmlformats.org/package/2006/relationships"><Relationship Id="rId2" Type="http://schemas.openxmlformats.org/officeDocument/2006/relationships/hyperlink" Target="#'10mil. EUR'!A1"/><Relationship Id="rId1" Type="http://schemas.openxmlformats.org/officeDocument/2006/relationships/hyperlink" Target="#START!A1"/></Relationships>
</file>

<file path=xl/drawings/_rels/drawing5.xml.rels><?xml version="1.0" encoding="UTF-8" standalone="yes"?>
<Relationships xmlns="http://schemas.openxmlformats.org/package/2006/relationships"><Relationship Id="rId2" Type="http://schemas.openxmlformats.org/officeDocument/2006/relationships/hyperlink" Target="#'1. Kontrola'!A1"/><Relationship Id="rId1" Type="http://schemas.openxmlformats.org/officeDocument/2006/relationships/hyperlink" Target="#START!A1"/></Relationships>
</file>

<file path=xl/drawings/_rels/drawing6.xml.rels><?xml version="1.0" encoding="UTF-8" standalone="yes"?>
<Relationships xmlns="http://schemas.openxmlformats.org/package/2006/relationships"><Relationship Id="rId2" Type="http://schemas.openxmlformats.org/officeDocument/2006/relationships/hyperlink" Target="#'40100'!A1"/><Relationship Id="rId1" Type="http://schemas.openxmlformats.org/officeDocument/2006/relationships/hyperlink" Target="#START!A1"/></Relationships>
</file>

<file path=xl/drawings/_rels/drawing7.xml.rels><?xml version="1.0" encoding="UTF-8" standalone="yes"?>
<Relationships xmlns="http://schemas.openxmlformats.org/package/2006/relationships"><Relationship Id="rId2" Type="http://schemas.openxmlformats.org/officeDocument/2006/relationships/hyperlink" Target="#'40100'!A1"/><Relationship Id="rId1" Type="http://schemas.openxmlformats.org/officeDocument/2006/relationships/hyperlink" Target="#START!A1"/></Relationships>
</file>

<file path=xl/drawings/_rels/drawing8.xml.rels><?xml version="1.0" encoding="UTF-8" standalone="yes"?>
<Relationships xmlns="http://schemas.openxmlformats.org/package/2006/relationships"><Relationship Id="rId3" Type="http://schemas.openxmlformats.org/officeDocument/2006/relationships/hyperlink" Target="#'&#268;estn&#233; prohl&#225;&#353;en&#237;'!A1"/><Relationship Id="rId2" Type="http://schemas.openxmlformats.org/officeDocument/2006/relationships/hyperlink" Target="#START!A1"/><Relationship Id="rId1" Type="http://schemas.openxmlformats.org/officeDocument/2006/relationships/hyperlink" Target="#Sheet2!A1"/></Relationships>
</file>

<file path=xl/drawings/_rels/drawing9.xml.rels><?xml version="1.0" encoding="UTF-8" standalone="yes"?>
<Relationships xmlns="http://schemas.openxmlformats.org/package/2006/relationships"><Relationship Id="rId2" Type="http://schemas.openxmlformats.org/officeDocument/2006/relationships/hyperlink" Target="#START!A1"/><Relationship Id="rId1" Type="http://schemas.openxmlformats.org/officeDocument/2006/relationships/hyperlink" Target="#'2. Kontrola (i)'!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13</xdr:col>
      <xdr:colOff>285750</xdr:colOff>
      <xdr:row>0</xdr:row>
      <xdr:rowOff>49054</xdr:rowOff>
    </xdr:from>
    <xdr:to>
      <xdr:col>15</xdr:col>
      <xdr:colOff>476251</xdr:colOff>
      <xdr:row>3</xdr:row>
      <xdr:rowOff>224790</xdr:rowOff>
    </xdr:to>
    <xdr:pic>
      <xdr:nvPicPr>
        <xdr:cNvPr id="2" name="Picture 1" descr="See the source imag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77225" y="49054"/>
          <a:ext cx="1895476" cy="10425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2</xdr:col>
          <xdr:colOff>133350</xdr:colOff>
          <xdr:row>31</xdr:row>
          <xdr:rowOff>104775</xdr:rowOff>
        </xdr:from>
        <xdr:to>
          <xdr:col>2</xdr:col>
          <xdr:colOff>438150</xdr:colOff>
          <xdr:row>32</xdr:row>
          <xdr:rowOff>95250</xdr:rowOff>
        </xdr:to>
        <xdr:sp macro="" textlink="">
          <xdr:nvSpPr>
            <xdr:cNvPr id="107529" name="Check Box 9" hidden="1">
              <a:extLst>
                <a:ext uri="{63B3BB69-23CF-44E3-9099-C40C66FF867C}">
                  <a14:compatExt spid="_x0000_s107529"/>
                </a:ext>
                <a:ext uri="{FF2B5EF4-FFF2-40B4-BE49-F238E27FC236}">
                  <a16:creationId xmlns:a16="http://schemas.microsoft.com/office/drawing/2014/main" id="{00000000-0008-0000-0000-00000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238125</xdr:colOff>
      <xdr:row>42</xdr:row>
      <xdr:rowOff>0</xdr:rowOff>
    </xdr:from>
    <xdr:to>
      <xdr:col>15</xdr:col>
      <xdr:colOff>9525</xdr:colOff>
      <xdr:row>44</xdr:row>
      <xdr:rowOff>123825</xdr:rowOff>
    </xdr:to>
    <xdr:sp macro="" textlink="">
      <xdr:nvSpPr>
        <xdr:cNvPr id="7" name="TextBox 6">
          <a:hlinkClick xmlns:r="http://schemas.openxmlformats.org/officeDocument/2006/relationships" r:id="rId2"/>
          <a:extLst>
            <a:ext uri="{FF2B5EF4-FFF2-40B4-BE49-F238E27FC236}">
              <a16:creationId xmlns:a16="http://schemas.microsoft.com/office/drawing/2014/main" id="{00000000-0008-0000-0000-000007000000}"/>
            </a:ext>
          </a:extLst>
        </xdr:cNvPr>
        <xdr:cNvSpPr txBox="1"/>
      </xdr:nvSpPr>
      <xdr:spPr>
        <a:xfrm>
          <a:off x="7410450" y="8448675"/>
          <a:ext cx="2152650" cy="504825"/>
        </a:xfrm>
        <a:prstGeom prst="rect">
          <a:avLst/>
        </a:prstGeom>
        <a:solidFill>
          <a:srgbClr val="92D050"/>
        </a:solidFill>
        <a:ln w="28575" cmpd="sng">
          <a:solidFill>
            <a:srgbClr val="00358E"/>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cs-CZ" sz="3200" b="1">
              <a:solidFill>
                <a:schemeClr val="bg1"/>
              </a:solidFill>
            </a:rPr>
            <a:t>START</a:t>
          </a:r>
        </a:p>
      </xdr:txBody>
    </xdr:sp>
    <xdr:clientData/>
  </xdr:twoCellAnchor>
  <xdr:twoCellAnchor>
    <xdr:from>
      <xdr:col>2</xdr:col>
      <xdr:colOff>161925</xdr:colOff>
      <xdr:row>33</xdr:row>
      <xdr:rowOff>142876</xdr:rowOff>
    </xdr:from>
    <xdr:to>
      <xdr:col>3</xdr:col>
      <xdr:colOff>400050</xdr:colOff>
      <xdr:row>35</xdr:row>
      <xdr:rowOff>66675</xdr:rowOff>
    </xdr:to>
    <xdr:sp macro="" textlink="">
      <xdr:nvSpPr>
        <xdr:cNvPr id="12" name="Rectangle 11">
          <a:extLst>
            <a:ext uri="{FF2B5EF4-FFF2-40B4-BE49-F238E27FC236}">
              <a16:creationId xmlns:a16="http://schemas.microsoft.com/office/drawing/2014/main" id="{00000000-0008-0000-0000-00000C000000}"/>
            </a:ext>
          </a:extLst>
        </xdr:cNvPr>
        <xdr:cNvSpPr/>
      </xdr:nvSpPr>
      <xdr:spPr>
        <a:xfrm>
          <a:off x="1381125" y="7715251"/>
          <a:ext cx="704850" cy="304799"/>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1400" b="1">
              <a:solidFill>
                <a:schemeClr val="bg1"/>
              </a:solidFill>
            </a:rPr>
            <a:t>HOME</a:t>
          </a:r>
          <a:endParaRPr lang="cs-CZ" sz="900" b="1">
            <a:solidFill>
              <a:schemeClr val="bg1"/>
            </a:solidFill>
          </a:endParaRPr>
        </a:p>
      </xdr:txBody>
    </xdr:sp>
    <xdr:clientData/>
  </xdr:twoCellAnchor>
  <xdr:twoCellAnchor>
    <xdr:from>
      <xdr:col>9</xdr:col>
      <xdr:colOff>180975</xdr:colOff>
      <xdr:row>33</xdr:row>
      <xdr:rowOff>95251</xdr:rowOff>
    </xdr:from>
    <xdr:to>
      <xdr:col>10</xdr:col>
      <xdr:colOff>476251</xdr:colOff>
      <xdr:row>35</xdr:row>
      <xdr:rowOff>19050</xdr:rowOff>
    </xdr:to>
    <xdr:sp macro="" textlink="">
      <xdr:nvSpPr>
        <xdr:cNvPr id="13" name="Rectangle 12">
          <a:extLst>
            <a:ext uri="{FF2B5EF4-FFF2-40B4-BE49-F238E27FC236}">
              <a16:creationId xmlns:a16="http://schemas.microsoft.com/office/drawing/2014/main" id="{00000000-0008-0000-0000-00000D000000}"/>
            </a:ext>
          </a:extLst>
        </xdr:cNvPr>
        <xdr:cNvSpPr/>
      </xdr:nvSpPr>
      <xdr:spPr>
        <a:xfrm>
          <a:off x="5524500" y="7667626"/>
          <a:ext cx="904876" cy="304799"/>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1400" b="1">
              <a:solidFill>
                <a:schemeClr val="bg1"/>
              </a:solidFill>
            </a:rPr>
            <a:t>Krok zpět</a:t>
          </a:r>
        </a:p>
      </xdr:txBody>
    </xdr:sp>
    <xdr:clientData/>
  </xdr:twoCellAnchor>
  <mc:AlternateContent xmlns:mc="http://schemas.openxmlformats.org/markup-compatibility/2006">
    <mc:Choice xmlns:a14="http://schemas.microsoft.com/office/drawing/2010/main" Requires="a14">
      <xdr:twoCellAnchor editAs="oneCell">
        <xdr:from>
          <xdr:col>7</xdr:col>
          <xdr:colOff>171450</xdr:colOff>
          <xdr:row>16</xdr:row>
          <xdr:rowOff>66675</xdr:rowOff>
        </xdr:from>
        <xdr:to>
          <xdr:col>7</xdr:col>
          <xdr:colOff>561975</xdr:colOff>
          <xdr:row>17</xdr:row>
          <xdr:rowOff>180975</xdr:rowOff>
        </xdr:to>
        <xdr:sp macro="" textlink="">
          <xdr:nvSpPr>
            <xdr:cNvPr id="107530" name="Object 10" hidden="1">
              <a:extLst>
                <a:ext uri="{63B3BB69-23CF-44E3-9099-C40C66FF867C}">
                  <a14:compatExt spid="_x0000_s107530"/>
                </a:ext>
                <a:ext uri="{FF2B5EF4-FFF2-40B4-BE49-F238E27FC236}">
                  <a16:creationId xmlns:a16="http://schemas.microsoft.com/office/drawing/2014/main" id="{00000000-0008-0000-0000-00000AA401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5</xdr:row>
          <xdr:rowOff>142875</xdr:rowOff>
        </xdr:from>
        <xdr:to>
          <xdr:col>4</xdr:col>
          <xdr:colOff>1295400</xdr:colOff>
          <xdr:row>5</xdr:row>
          <xdr:rowOff>1619250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A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xdr:row>
          <xdr:rowOff>142875</xdr:rowOff>
        </xdr:from>
        <xdr:to>
          <xdr:col>5</xdr:col>
          <xdr:colOff>1295400</xdr:colOff>
          <xdr:row>5</xdr:row>
          <xdr:rowOff>1619250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A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3343275</xdr:colOff>
      <xdr:row>9</xdr:row>
      <xdr:rowOff>76200</xdr:rowOff>
    </xdr:from>
    <xdr:to>
      <xdr:col>6</xdr:col>
      <xdr:colOff>4619625</xdr:colOff>
      <xdr:row>11</xdr:row>
      <xdr:rowOff>85725</xdr:rowOff>
    </xdr:to>
    <xdr:sp macro="" textlink="">
      <xdr:nvSpPr>
        <xdr:cNvPr id="5" name="Rectangle 4">
          <a:hlinkClick xmlns:r="http://schemas.openxmlformats.org/officeDocument/2006/relationships" r:id="rId1"/>
          <a:extLst>
            <a:ext uri="{FF2B5EF4-FFF2-40B4-BE49-F238E27FC236}">
              <a16:creationId xmlns:a16="http://schemas.microsoft.com/office/drawing/2014/main" id="{00000000-0008-0000-0A00-000005000000}"/>
            </a:ext>
          </a:extLst>
        </xdr:cNvPr>
        <xdr:cNvSpPr/>
      </xdr:nvSpPr>
      <xdr:spPr>
        <a:xfrm>
          <a:off x="12049125" y="3990975"/>
          <a:ext cx="1276350" cy="390525"/>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2000" b="1">
              <a:solidFill>
                <a:schemeClr val="bg1"/>
              </a:solidFill>
            </a:rPr>
            <a:t>Krok zpět </a:t>
          </a:r>
          <a:endParaRPr lang="cs-CZ" sz="1100" b="1">
            <a:solidFill>
              <a:schemeClr val="bg1"/>
            </a:solidFill>
          </a:endParaRPr>
        </a:p>
      </xdr:txBody>
    </xdr:sp>
    <xdr:clientData/>
  </xdr:twoCellAnchor>
  <xdr:twoCellAnchor>
    <xdr:from>
      <xdr:col>6</xdr:col>
      <xdr:colOff>2362200</xdr:colOff>
      <xdr:row>9</xdr:row>
      <xdr:rowOff>85725</xdr:rowOff>
    </xdr:from>
    <xdr:to>
      <xdr:col>6</xdr:col>
      <xdr:colOff>3238501</xdr:colOff>
      <xdr:row>11</xdr:row>
      <xdr:rowOff>95250</xdr:rowOff>
    </xdr:to>
    <xdr:sp macro="" textlink="">
      <xdr:nvSpPr>
        <xdr:cNvPr id="7" name="Rectangle 6">
          <a:hlinkClick xmlns:r="http://schemas.openxmlformats.org/officeDocument/2006/relationships" r:id="rId2"/>
          <a:extLst>
            <a:ext uri="{FF2B5EF4-FFF2-40B4-BE49-F238E27FC236}">
              <a16:creationId xmlns:a16="http://schemas.microsoft.com/office/drawing/2014/main" id="{00000000-0008-0000-0A00-000007000000}"/>
            </a:ext>
          </a:extLst>
        </xdr:cNvPr>
        <xdr:cNvSpPr/>
      </xdr:nvSpPr>
      <xdr:spPr>
        <a:xfrm>
          <a:off x="11068050" y="4000500"/>
          <a:ext cx="876301" cy="390525"/>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2000" b="1">
              <a:solidFill>
                <a:schemeClr val="bg1"/>
              </a:solidFill>
            </a:rPr>
            <a:t>HOME</a:t>
          </a:r>
          <a:endParaRPr lang="cs-CZ" sz="1100" b="1">
            <a:solidFill>
              <a:schemeClr val="bg1"/>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6</xdr:col>
      <xdr:colOff>2438400</xdr:colOff>
      <xdr:row>10</xdr:row>
      <xdr:rowOff>104775</xdr:rowOff>
    </xdr:from>
    <xdr:to>
      <xdr:col>6</xdr:col>
      <xdr:colOff>3362325</xdr:colOff>
      <xdr:row>12</xdr:row>
      <xdr:rowOff>180975</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1144250" y="3324225"/>
          <a:ext cx="923925" cy="457200"/>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2000" b="1">
              <a:solidFill>
                <a:schemeClr val="bg1"/>
              </a:solidFill>
            </a:rPr>
            <a:t>HOME</a:t>
          </a:r>
          <a:endParaRPr lang="cs-CZ" sz="1100" b="1">
            <a:solidFill>
              <a:schemeClr val="bg1"/>
            </a:solidFill>
          </a:endParaRPr>
        </a:p>
      </xdr:txBody>
    </xdr:sp>
    <xdr:clientData/>
  </xdr:twoCellAnchor>
  <xdr:twoCellAnchor>
    <xdr:from>
      <xdr:col>6</xdr:col>
      <xdr:colOff>3438525</xdr:colOff>
      <xdr:row>10</xdr:row>
      <xdr:rowOff>114300</xdr:rowOff>
    </xdr:from>
    <xdr:to>
      <xdr:col>6</xdr:col>
      <xdr:colOff>4943475</xdr:colOff>
      <xdr:row>13</xdr:row>
      <xdr:rowOff>0</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00000000-0008-0000-0B00-000004000000}"/>
            </a:ext>
          </a:extLst>
        </xdr:cNvPr>
        <xdr:cNvSpPr/>
      </xdr:nvSpPr>
      <xdr:spPr>
        <a:xfrm>
          <a:off x="12144375" y="3333750"/>
          <a:ext cx="1504950" cy="457200"/>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2000" b="1">
              <a:solidFill>
                <a:schemeClr val="bg1"/>
              </a:solidFill>
            </a:rPr>
            <a:t>Krok zpět</a:t>
          </a:r>
          <a:endParaRPr lang="cs-CZ" sz="1100" b="1">
            <a:solidFill>
              <a:schemeClr val="bg1"/>
            </a:solidFill>
          </a:endParaRPr>
        </a:p>
      </xdr:txBody>
    </xdr:sp>
    <xdr:clientData/>
  </xdr:twoCellAnchor>
  <mc:AlternateContent xmlns:mc="http://schemas.openxmlformats.org/markup-compatibility/2006">
    <mc:Choice xmlns:a14="http://schemas.microsoft.com/office/drawing/2010/main" Requires="a14">
      <xdr:twoCellAnchor editAs="oneCell">
        <xdr:from>
          <xdr:col>4</xdr:col>
          <xdr:colOff>95250</xdr:colOff>
          <xdr:row>5</xdr:row>
          <xdr:rowOff>95250</xdr:rowOff>
        </xdr:from>
        <xdr:to>
          <xdr:col>4</xdr:col>
          <xdr:colOff>1390650</xdr:colOff>
          <xdr:row>6</xdr:row>
          <xdr:rowOff>95250</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B00-00000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xdr:row>
          <xdr:rowOff>95250</xdr:rowOff>
        </xdr:from>
        <xdr:to>
          <xdr:col>5</xdr:col>
          <xdr:colOff>1390650</xdr:colOff>
          <xdr:row>6</xdr:row>
          <xdr:rowOff>95250</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0B00-00000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5</xdr:row>
          <xdr:rowOff>66675</xdr:rowOff>
        </xdr:from>
        <xdr:to>
          <xdr:col>4</xdr:col>
          <xdr:colOff>1400175</xdr:colOff>
          <xdr:row>5</xdr:row>
          <xdr:rowOff>876300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C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xdr:row>
          <xdr:rowOff>66675</xdr:rowOff>
        </xdr:from>
        <xdr:to>
          <xdr:col>5</xdr:col>
          <xdr:colOff>1400175</xdr:colOff>
          <xdr:row>5</xdr:row>
          <xdr:rowOff>876300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C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2628900</xdr:colOff>
      <xdr:row>9</xdr:row>
      <xdr:rowOff>85725</xdr:rowOff>
    </xdr:from>
    <xdr:to>
      <xdr:col>6</xdr:col>
      <xdr:colOff>3505201</xdr:colOff>
      <xdr:row>11</xdr:row>
      <xdr:rowOff>95250</xdr:rowOff>
    </xdr:to>
    <xdr:sp macro="" textlink="">
      <xdr:nvSpPr>
        <xdr:cNvPr id="8" name="Rectangle 7">
          <a:hlinkClick xmlns:r="http://schemas.openxmlformats.org/officeDocument/2006/relationships" r:id="rId1"/>
          <a:extLst>
            <a:ext uri="{FF2B5EF4-FFF2-40B4-BE49-F238E27FC236}">
              <a16:creationId xmlns:a16="http://schemas.microsoft.com/office/drawing/2014/main" id="{00000000-0008-0000-0C00-000008000000}"/>
            </a:ext>
          </a:extLst>
        </xdr:cNvPr>
        <xdr:cNvSpPr/>
      </xdr:nvSpPr>
      <xdr:spPr>
        <a:xfrm>
          <a:off x="11334750" y="3362325"/>
          <a:ext cx="876301" cy="390525"/>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2000" b="1">
              <a:solidFill>
                <a:schemeClr val="bg1"/>
              </a:solidFill>
            </a:rPr>
            <a:t>HOME</a:t>
          </a:r>
          <a:endParaRPr lang="cs-CZ" sz="1100" b="1">
            <a:solidFill>
              <a:schemeClr val="bg1"/>
            </a:solidFill>
          </a:endParaRPr>
        </a:p>
      </xdr:txBody>
    </xdr:sp>
    <xdr:clientData/>
  </xdr:twoCellAnchor>
  <xdr:twoCellAnchor>
    <xdr:from>
      <xdr:col>6</xdr:col>
      <xdr:colOff>3600450</xdr:colOff>
      <xdr:row>9</xdr:row>
      <xdr:rowOff>85725</xdr:rowOff>
    </xdr:from>
    <xdr:to>
      <xdr:col>6</xdr:col>
      <xdr:colOff>4838700</xdr:colOff>
      <xdr:row>11</xdr:row>
      <xdr:rowOff>96308</xdr:rowOff>
    </xdr:to>
    <xdr:sp macro="" textlink="">
      <xdr:nvSpPr>
        <xdr:cNvPr id="5" name="Rectangle 4">
          <a:hlinkClick xmlns:r="http://schemas.openxmlformats.org/officeDocument/2006/relationships" r:id="rId2"/>
          <a:extLst>
            <a:ext uri="{FF2B5EF4-FFF2-40B4-BE49-F238E27FC236}">
              <a16:creationId xmlns:a16="http://schemas.microsoft.com/office/drawing/2014/main" id="{00000000-0008-0000-0C00-000005000000}"/>
            </a:ext>
          </a:extLst>
        </xdr:cNvPr>
        <xdr:cNvSpPr/>
      </xdr:nvSpPr>
      <xdr:spPr>
        <a:xfrm>
          <a:off x="12306300" y="3362325"/>
          <a:ext cx="1238250" cy="391583"/>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2000" b="1">
              <a:solidFill>
                <a:schemeClr val="bg1"/>
              </a:solidFill>
            </a:rPr>
            <a:t>Krok zpět</a:t>
          </a:r>
          <a:endParaRPr lang="cs-CZ" sz="1100" b="1">
            <a:solidFill>
              <a:schemeClr val="bg1"/>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23</xdr:col>
      <xdr:colOff>0</xdr:colOff>
      <xdr:row>4</xdr:row>
      <xdr:rowOff>0</xdr:rowOff>
    </xdr:from>
    <xdr:to>
      <xdr:col>25</xdr:col>
      <xdr:colOff>285750</xdr:colOff>
      <xdr:row>6</xdr:row>
      <xdr:rowOff>76200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13411200" y="762000"/>
          <a:ext cx="1504950" cy="457200"/>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2000" b="1">
              <a:solidFill>
                <a:sysClr val="windowText" lastClr="000000"/>
              </a:solidFill>
            </a:rPr>
            <a:t>Krok zpět</a:t>
          </a:r>
          <a:endParaRPr lang="cs-CZ" sz="1100" b="1">
            <a:solidFill>
              <a:sysClr val="windowText" lastClr="000000"/>
            </a:solidFill>
          </a:endParaRPr>
        </a:p>
      </xdr:txBody>
    </xdr:sp>
    <xdr:clientData/>
  </xdr:twoCellAnchor>
  <xdr:twoCellAnchor>
    <xdr:from>
      <xdr:col>23</xdr:col>
      <xdr:colOff>9525</xdr:colOff>
      <xdr:row>0</xdr:row>
      <xdr:rowOff>161925</xdr:rowOff>
    </xdr:from>
    <xdr:to>
      <xdr:col>24</xdr:col>
      <xdr:colOff>323850</xdr:colOff>
      <xdr:row>3</xdr:row>
      <xdr:rowOff>47625</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00000000-0008-0000-0D00-000003000000}"/>
            </a:ext>
          </a:extLst>
        </xdr:cNvPr>
        <xdr:cNvSpPr/>
      </xdr:nvSpPr>
      <xdr:spPr>
        <a:xfrm>
          <a:off x="13420725" y="161925"/>
          <a:ext cx="923925" cy="457200"/>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2000" b="1">
              <a:solidFill>
                <a:sysClr val="windowText" lastClr="000000"/>
              </a:solidFill>
            </a:rPr>
            <a:t>HOME</a:t>
          </a:r>
          <a:endParaRPr lang="cs-CZ" sz="1100" b="1">
            <a:solidFill>
              <a:sysClr val="windowText" lastClr="000000"/>
            </a:solidFill>
          </a:endParaRPr>
        </a:p>
      </xdr:txBody>
    </xdr:sp>
    <xdr:clientData/>
  </xdr:twoCellAnchor>
  <xdr:twoCellAnchor>
    <xdr:from>
      <xdr:col>7</xdr:col>
      <xdr:colOff>2762250</xdr:colOff>
      <xdr:row>13</xdr:row>
      <xdr:rowOff>114300</xdr:rowOff>
    </xdr:from>
    <xdr:to>
      <xdr:col>7</xdr:col>
      <xdr:colOff>4267200</xdr:colOff>
      <xdr:row>16</xdr:row>
      <xdr:rowOff>0</xdr:rowOff>
    </xdr:to>
    <xdr:sp macro="" textlink="">
      <xdr:nvSpPr>
        <xdr:cNvPr id="5" name="Rectangle 4">
          <a:hlinkClick xmlns:r="http://schemas.openxmlformats.org/officeDocument/2006/relationships" r:id="rId1"/>
          <a:extLst>
            <a:ext uri="{FF2B5EF4-FFF2-40B4-BE49-F238E27FC236}">
              <a16:creationId xmlns:a16="http://schemas.microsoft.com/office/drawing/2014/main" id="{00000000-0008-0000-0D00-000005000000}"/>
            </a:ext>
          </a:extLst>
        </xdr:cNvPr>
        <xdr:cNvSpPr/>
      </xdr:nvSpPr>
      <xdr:spPr>
        <a:xfrm>
          <a:off x="12896850" y="6448425"/>
          <a:ext cx="1504950" cy="457200"/>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2000" b="1">
              <a:solidFill>
                <a:schemeClr val="bg1"/>
              </a:solidFill>
            </a:rPr>
            <a:t>Krok</a:t>
          </a:r>
          <a:r>
            <a:rPr lang="cs-CZ" sz="2000" b="1">
              <a:solidFill>
                <a:sysClr val="windowText" lastClr="000000"/>
              </a:solidFill>
            </a:rPr>
            <a:t> </a:t>
          </a:r>
          <a:r>
            <a:rPr lang="cs-CZ" sz="2000" b="1">
              <a:solidFill>
                <a:schemeClr val="bg1"/>
              </a:solidFill>
            </a:rPr>
            <a:t>zpět</a:t>
          </a:r>
          <a:endParaRPr lang="cs-CZ" sz="1100" b="1">
            <a:solidFill>
              <a:schemeClr val="bg1"/>
            </a:solidFill>
          </a:endParaRPr>
        </a:p>
      </xdr:txBody>
    </xdr:sp>
    <xdr:clientData/>
  </xdr:twoCellAnchor>
  <xdr:twoCellAnchor>
    <xdr:from>
      <xdr:col>7</xdr:col>
      <xdr:colOff>1752600</xdr:colOff>
      <xdr:row>13</xdr:row>
      <xdr:rowOff>114300</xdr:rowOff>
    </xdr:from>
    <xdr:to>
      <xdr:col>7</xdr:col>
      <xdr:colOff>2676525</xdr:colOff>
      <xdr:row>16</xdr:row>
      <xdr:rowOff>0</xdr:rowOff>
    </xdr:to>
    <xdr:sp macro="" textlink="">
      <xdr:nvSpPr>
        <xdr:cNvPr id="7" name="Rectangle 6">
          <a:hlinkClick xmlns:r="http://schemas.openxmlformats.org/officeDocument/2006/relationships" r:id="rId2"/>
          <a:extLst>
            <a:ext uri="{FF2B5EF4-FFF2-40B4-BE49-F238E27FC236}">
              <a16:creationId xmlns:a16="http://schemas.microsoft.com/office/drawing/2014/main" id="{00000000-0008-0000-0D00-000007000000}"/>
            </a:ext>
          </a:extLst>
        </xdr:cNvPr>
        <xdr:cNvSpPr/>
      </xdr:nvSpPr>
      <xdr:spPr>
        <a:xfrm>
          <a:off x="11887200" y="6448425"/>
          <a:ext cx="923925" cy="457200"/>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2000" b="1">
              <a:solidFill>
                <a:schemeClr val="bg1"/>
              </a:solidFill>
            </a:rPr>
            <a:t>HOME</a:t>
          </a:r>
          <a:endParaRPr lang="cs-CZ" sz="1100" b="1">
            <a:solidFill>
              <a:schemeClr val="bg1"/>
            </a:solidFill>
          </a:endParaRPr>
        </a:p>
      </xdr:txBody>
    </xdr:sp>
    <xdr:clientData/>
  </xdr:twoCellAnchor>
  <mc:AlternateContent xmlns:mc="http://schemas.openxmlformats.org/markup-compatibility/2006">
    <mc:Choice xmlns:a14="http://schemas.microsoft.com/office/drawing/2010/main" Requires="a14">
      <xdr:twoCellAnchor editAs="oneCell">
        <xdr:from>
          <xdr:col>4</xdr:col>
          <xdr:colOff>133350</xdr:colOff>
          <xdr:row>5</xdr:row>
          <xdr:rowOff>95250</xdr:rowOff>
        </xdr:from>
        <xdr:to>
          <xdr:col>4</xdr:col>
          <xdr:colOff>1390650</xdr:colOff>
          <xdr:row>5</xdr:row>
          <xdr:rowOff>704850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D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5</xdr:row>
          <xdr:rowOff>95250</xdr:rowOff>
        </xdr:from>
        <xdr:to>
          <xdr:col>5</xdr:col>
          <xdr:colOff>1390650</xdr:colOff>
          <xdr:row>5</xdr:row>
          <xdr:rowOff>704850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D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xdr:row>
          <xdr:rowOff>95250</xdr:rowOff>
        </xdr:from>
        <xdr:to>
          <xdr:col>4</xdr:col>
          <xdr:colOff>1390650</xdr:colOff>
          <xdr:row>6</xdr:row>
          <xdr:rowOff>1352550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D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6</xdr:row>
          <xdr:rowOff>95250</xdr:rowOff>
        </xdr:from>
        <xdr:to>
          <xdr:col>5</xdr:col>
          <xdr:colOff>1390650</xdr:colOff>
          <xdr:row>6</xdr:row>
          <xdr:rowOff>1323975</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D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xdr:row>
          <xdr:rowOff>95250</xdr:rowOff>
        </xdr:from>
        <xdr:to>
          <xdr:col>4</xdr:col>
          <xdr:colOff>1390650</xdr:colOff>
          <xdr:row>7</xdr:row>
          <xdr:rowOff>704850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D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7</xdr:row>
          <xdr:rowOff>95250</xdr:rowOff>
        </xdr:from>
        <xdr:to>
          <xdr:col>5</xdr:col>
          <xdr:colOff>1390650</xdr:colOff>
          <xdr:row>7</xdr:row>
          <xdr:rowOff>704850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D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xdr:row>
          <xdr:rowOff>95250</xdr:rowOff>
        </xdr:from>
        <xdr:to>
          <xdr:col>4</xdr:col>
          <xdr:colOff>1390650</xdr:colOff>
          <xdr:row>8</xdr:row>
          <xdr:rowOff>485775</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D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8</xdr:row>
          <xdr:rowOff>95250</xdr:rowOff>
        </xdr:from>
        <xdr:to>
          <xdr:col>5</xdr:col>
          <xdr:colOff>1390650</xdr:colOff>
          <xdr:row>8</xdr:row>
          <xdr:rowOff>495300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D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xdr:row>
          <xdr:rowOff>95250</xdr:rowOff>
        </xdr:from>
        <xdr:to>
          <xdr:col>4</xdr:col>
          <xdr:colOff>1390650</xdr:colOff>
          <xdr:row>9</xdr:row>
          <xdr:rowOff>523875</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D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9</xdr:row>
          <xdr:rowOff>95250</xdr:rowOff>
        </xdr:from>
        <xdr:to>
          <xdr:col>5</xdr:col>
          <xdr:colOff>1390650</xdr:colOff>
          <xdr:row>9</xdr:row>
          <xdr:rowOff>523875</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D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5</xdr:row>
          <xdr:rowOff>95250</xdr:rowOff>
        </xdr:from>
        <xdr:to>
          <xdr:col>5</xdr:col>
          <xdr:colOff>1390650</xdr:colOff>
          <xdr:row>5</xdr:row>
          <xdr:rowOff>704850</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D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5</xdr:row>
          <xdr:rowOff>95250</xdr:rowOff>
        </xdr:from>
        <xdr:to>
          <xdr:col>6</xdr:col>
          <xdr:colOff>1390650</xdr:colOff>
          <xdr:row>5</xdr:row>
          <xdr:rowOff>704850</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D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xdr:row>
          <xdr:rowOff>95250</xdr:rowOff>
        </xdr:from>
        <xdr:to>
          <xdr:col>6</xdr:col>
          <xdr:colOff>1390650</xdr:colOff>
          <xdr:row>6</xdr:row>
          <xdr:rowOff>1323975</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D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7</xdr:row>
          <xdr:rowOff>95250</xdr:rowOff>
        </xdr:from>
        <xdr:to>
          <xdr:col>6</xdr:col>
          <xdr:colOff>1390650</xdr:colOff>
          <xdr:row>7</xdr:row>
          <xdr:rowOff>704850</xdr:rowOff>
        </xdr:to>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0D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9</xdr:row>
          <xdr:rowOff>95250</xdr:rowOff>
        </xdr:from>
        <xdr:to>
          <xdr:col>6</xdr:col>
          <xdr:colOff>1390650</xdr:colOff>
          <xdr:row>9</xdr:row>
          <xdr:rowOff>523875</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D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5</xdr:row>
          <xdr:rowOff>66675</xdr:rowOff>
        </xdr:from>
        <xdr:to>
          <xdr:col>4</xdr:col>
          <xdr:colOff>1352550</xdr:colOff>
          <xdr:row>5</xdr:row>
          <xdr:rowOff>638175</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E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xdr:row>
          <xdr:rowOff>66675</xdr:rowOff>
        </xdr:from>
        <xdr:to>
          <xdr:col>5</xdr:col>
          <xdr:colOff>1352550</xdr:colOff>
          <xdr:row>5</xdr:row>
          <xdr:rowOff>638175</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E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1771650</xdr:colOff>
      <xdr:row>9</xdr:row>
      <xdr:rowOff>66675</xdr:rowOff>
    </xdr:from>
    <xdr:to>
      <xdr:col>6</xdr:col>
      <xdr:colOff>2647951</xdr:colOff>
      <xdr:row>11</xdr:row>
      <xdr:rowOff>76200</xdr:rowOff>
    </xdr:to>
    <xdr:sp macro="" textlink="">
      <xdr:nvSpPr>
        <xdr:cNvPr id="5" name="Rectangle 4">
          <a:hlinkClick xmlns:r="http://schemas.openxmlformats.org/officeDocument/2006/relationships" r:id="rId1"/>
          <a:extLst>
            <a:ext uri="{FF2B5EF4-FFF2-40B4-BE49-F238E27FC236}">
              <a16:creationId xmlns:a16="http://schemas.microsoft.com/office/drawing/2014/main" id="{00000000-0008-0000-0E00-000005000000}"/>
            </a:ext>
          </a:extLst>
        </xdr:cNvPr>
        <xdr:cNvSpPr/>
      </xdr:nvSpPr>
      <xdr:spPr>
        <a:xfrm>
          <a:off x="10477500" y="2971800"/>
          <a:ext cx="876301" cy="390525"/>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2000" b="1">
              <a:solidFill>
                <a:schemeClr val="bg1"/>
              </a:solidFill>
            </a:rPr>
            <a:t>HOME</a:t>
          </a:r>
          <a:endParaRPr lang="cs-CZ" sz="1100" b="1">
            <a:solidFill>
              <a:schemeClr val="bg1"/>
            </a:solidFill>
          </a:endParaRPr>
        </a:p>
      </xdr:txBody>
    </xdr:sp>
    <xdr:clientData/>
  </xdr:twoCellAnchor>
  <xdr:twoCellAnchor>
    <xdr:from>
      <xdr:col>6</xdr:col>
      <xdr:colOff>2733675</xdr:colOff>
      <xdr:row>9</xdr:row>
      <xdr:rowOff>66675</xdr:rowOff>
    </xdr:from>
    <xdr:to>
      <xdr:col>6</xdr:col>
      <xdr:colOff>3971925</xdr:colOff>
      <xdr:row>11</xdr:row>
      <xdr:rowOff>77258</xdr:rowOff>
    </xdr:to>
    <xdr:sp macro="" textlink="">
      <xdr:nvSpPr>
        <xdr:cNvPr id="7" name="Rectangle 6">
          <a:hlinkClick xmlns:r="http://schemas.openxmlformats.org/officeDocument/2006/relationships" r:id="rId2"/>
          <a:extLst>
            <a:ext uri="{FF2B5EF4-FFF2-40B4-BE49-F238E27FC236}">
              <a16:creationId xmlns:a16="http://schemas.microsoft.com/office/drawing/2014/main" id="{00000000-0008-0000-0E00-000007000000}"/>
            </a:ext>
          </a:extLst>
        </xdr:cNvPr>
        <xdr:cNvSpPr/>
      </xdr:nvSpPr>
      <xdr:spPr>
        <a:xfrm>
          <a:off x="11439525" y="2971800"/>
          <a:ext cx="1238250" cy="391583"/>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2000" b="1">
              <a:solidFill>
                <a:schemeClr val="bg1"/>
              </a:solidFill>
            </a:rPr>
            <a:t>Krok zpět</a:t>
          </a:r>
          <a:endParaRPr lang="cs-CZ" sz="1100" b="1">
            <a:solidFill>
              <a:schemeClr val="bg1"/>
            </a:solidFill>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6</xdr:col>
      <xdr:colOff>1990725</xdr:colOff>
      <xdr:row>9</xdr:row>
      <xdr:rowOff>57150</xdr:rowOff>
    </xdr:from>
    <xdr:to>
      <xdr:col>6</xdr:col>
      <xdr:colOff>2914650</xdr:colOff>
      <xdr:row>11</xdr:row>
      <xdr:rowOff>66675</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10696575" y="3343275"/>
          <a:ext cx="923925" cy="390525"/>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cs-CZ" sz="2000" b="1">
              <a:solidFill>
                <a:schemeClr val="bg1"/>
              </a:solidFill>
            </a:rPr>
            <a:t>HOME</a:t>
          </a:r>
          <a:endParaRPr lang="cs-CZ" sz="1100" b="1">
            <a:solidFill>
              <a:schemeClr val="bg1"/>
            </a:solidFill>
          </a:endParaRPr>
        </a:p>
      </xdr:txBody>
    </xdr:sp>
    <xdr:clientData/>
  </xdr:twoCellAnchor>
  <mc:AlternateContent xmlns:mc="http://schemas.openxmlformats.org/markup-compatibility/2006">
    <mc:Choice xmlns:a14="http://schemas.microsoft.com/office/drawing/2010/main" Requires="a14">
      <xdr:twoCellAnchor editAs="oneCell">
        <xdr:from>
          <xdr:col>4</xdr:col>
          <xdr:colOff>38100</xdr:colOff>
          <xdr:row>5</xdr:row>
          <xdr:rowOff>66675</xdr:rowOff>
        </xdr:from>
        <xdr:to>
          <xdr:col>4</xdr:col>
          <xdr:colOff>1333500</xdr:colOff>
          <xdr:row>5</xdr:row>
          <xdr:rowOff>1019175</xdr:rowOff>
        </xdr:to>
        <xdr:sp macro="" textlink="">
          <xdr:nvSpPr>
            <xdr:cNvPr id="32769" name="Check Box 1" hidden="1">
              <a:extLst>
                <a:ext uri="{63B3BB69-23CF-44E3-9099-C40C66FF867C}">
                  <a14:compatExt spid="_x0000_s32769"/>
                </a:ext>
                <a:ext uri="{FF2B5EF4-FFF2-40B4-BE49-F238E27FC236}">
                  <a16:creationId xmlns:a16="http://schemas.microsoft.com/office/drawing/2014/main" id="{00000000-0008-0000-0F00-00000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5</xdr:row>
          <xdr:rowOff>66675</xdr:rowOff>
        </xdr:from>
        <xdr:to>
          <xdr:col>5</xdr:col>
          <xdr:colOff>1247775</xdr:colOff>
          <xdr:row>5</xdr:row>
          <xdr:rowOff>1047750</xdr:rowOff>
        </xdr:to>
        <xdr:sp macro="" textlink="">
          <xdr:nvSpPr>
            <xdr:cNvPr id="32770" name="Check Box 2" hidden="1">
              <a:extLst>
                <a:ext uri="{63B3BB69-23CF-44E3-9099-C40C66FF867C}">
                  <a14:compatExt spid="_x0000_s32770"/>
                </a:ext>
                <a:ext uri="{FF2B5EF4-FFF2-40B4-BE49-F238E27FC236}">
                  <a16:creationId xmlns:a16="http://schemas.microsoft.com/office/drawing/2014/main" id="{00000000-0008-0000-0F00-00000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3048000</xdr:colOff>
      <xdr:row>9</xdr:row>
      <xdr:rowOff>66676</xdr:rowOff>
    </xdr:from>
    <xdr:to>
      <xdr:col>6</xdr:col>
      <xdr:colOff>4286250</xdr:colOff>
      <xdr:row>11</xdr:row>
      <xdr:rowOff>66676</xdr:rowOff>
    </xdr:to>
    <xdr:sp macro="" textlink="">
      <xdr:nvSpPr>
        <xdr:cNvPr id="6" name="Rectangle 5">
          <a:hlinkClick xmlns:r="http://schemas.openxmlformats.org/officeDocument/2006/relationships" r:id="rId2"/>
          <a:extLst>
            <a:ext uri="{FF2B5EF4-FFF2-40B4-BE49-F238E27FC236}">
              <a16:creationId xmlns:a16="http://schemas.microsoft.com/office/drawing/2014/main" id="{00000000-0008-0000-0F00-000006000000}"/>
            </a:ext>
          </a:extLst>
        </xdr:cNvPr>
        <xdr:cNvSpPr/>
      </xdr:nvSpPr>
      <xdr:spPr>
        <a:xfrm>
          <a:off x="11753850" y="3352801"/>
          <a:ext cx="1238250" cy="381000"/>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2000" b="1">
              <a:solidFill>
                <a:schemeClr val="bg1"/>
              </a:solidFill>
            </a:rPr>
            <a:t>Krok zpět</a:t>
          </a:r>
          <a:endParaRPr lang="cs-CZ" sz="1100" b="1">
            <a:solidFill>
              <a:schemeClr val="bg1"/>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6</xdr:col>
      <xdr:colOff>2209800</xdr:colOff>
      <xdr:row>10</xdr:row>
      <xdr:rowOff>104775</xdr:rowOff>
    </xdr:from>
    <xdr:to>
      <xdr:col>6</xdr:col>
      <xdr:colOff>3086100</xdr:colOff>
      <xdr:row>12</xdr:row>
      <xdr:rowOff>114301</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10915650" y="4324350"/>
          <a:ext cx="876300" cy="390526"/>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2000" b="1">
              <a:solidFill>
                <a:schemeClr val="bg1"/>
              </a:solidFill>
            </a:rPr>
            <a:t>HOME</a:t>
          </a:r>
          <a:endParaRPr lang="cs-CZ" sz="1100" b="1">
            <a:solidFill>
              <a:schemeClr val="bg1"/>
            </a:solidFill>
          </a:endParaRPr>
        </a:p>
      </xdr:txBody>
    </xdr:sp>
    <xdr:clientData/>
  </xdr:twoCellAnchor>
  <mc:AlternateContent xmlns:mc="http://schemas.openxmlformats.org/markup-compatibility/2006">
    <mc:Choice xmlns:a14="http://schemas.microsoft.com/office/drawing/2010/main" Requires="a14">
      <xdr:twoCellAnchor editAs="oneCell">
        <xdr:from>
          <xdr:col>4</xdr:col>
          <xdr:colOff>57150</xdr:colOff>
          <xdr:row>5</xdr:row>
          <xdr:rowOff>57150</xdr:rowOff>
        </xdr:from>
        <xdr:to>
          <xdr:col>4</xdr:col>
          <xdr:colOff>1314450</xdr:colOff>
          <xdr:row>5</xdr:row>
          <xdr:rowOff>438150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10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5</xdr:row>
          <xdr:rowOff>57150</xdr:rowOff>
        </xdr:from>
        <xdr:to>
          <xdr:col>5</xdr:col>
          <xdr:colOff>1314450</xdr:colOff>
          <xdr:row>5</xdr:row>
          <xdr:rowOff>438150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10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6</xdr:row>
          <xdr:rowOff>57150</xdr:rowOff>
        </xdr:from>
        <xdr:to>
          <xdr:col>4</xdr:col>
          <xdr:colOff>1314450</xdr:colOff>
          <xdr:row>6</xdr:row>
          <xdr:rowOff>438150</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10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57150</xdr:rowOff>
        </xdr:from>
        <xdr:to>
          <xdr:col>5</xdr:col>
          <xdr:colOff>1314450</xdr:colOff>
          <xdr:row>6</xdr:row>
          <xdr:rowOff>438150</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10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3190009</xdr:colOff>
      <xdr:row>10</xdr:row>
      <xdr:rowOff>107372</xdr:rowOff>
    </xdr:from>
    <xdr:to>
      <xdr:col>6</xdr:col>
      <xdr:colOff>4435186</xdr:colOff>
      <xdr:row>12</xdr:row>
      <xdr:rowOff>118821</xdr:rowOff>
    </xdr:to>
    <xdr:sp macro="" textlink="">
      <xdr:nvSpPr>
        <xdr:cNvPr id="11" name="Rectangle 10">
          <a:hlinkClick xmlns:r="http://schemas.openxmlformats.org/officeDocument/2006/relationships" r:id="rId2"/>
          <a:extLst>
            <a:ext uri="{FF2B5EF4-FFF2-40B4-BE49-F238E27FC236}">
              <a16:creationId xmlns:a16="http://schemas.microsoft.com/office/drawing/2014/main" id="{00000000-0008-0000-1000-00000B000000}"/>
            </a:ext>
          </a:extLst>
        </xdr:cNvPr>
        <xdr:cNvSpPr/>
      </xdr:nvSpPr>
      <xdr:spPr>
        <a:xfrm>
          <a:off x="11895859" y="4326947"/>
          <a:ext cx="1245177" cy="392449"/>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2000" b="1">
              <a:solidFill>
                <a:schemeClr val="bg1"/>
              </a:solidFill>
            </a:rPr>
            <a:t>Krok zpět</a:t>
          </a:r>
          <a:endParaRPr lang="cs-CZ" sz="1100" b="1">
            <a:solidFill>
              <a:schemeClr val="bg1"/>
            </a:solidFill>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6</xdr:col>
      <xdr:colOff>1609726</xdr:colOff>
      <xdr:row>13</xdr:row>
      <xdr:rowOff>114300</xdr:rowOff>
    </xdr:from>
    <xdr:to>
      <xdr:col>6</xdr:col>
      <xdr:colOff>2524126</xdr:colOff>
      <xdr:row>15</xdr:row>
      <xdr:rowOff>85725</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10829926" y="5219700"/>
          <a:ext cx="914400" cy="352425"/>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cs-CZ" sz="2000" b="1">
              <a:solidFill>
                <a:schemeClr val="bg1"/>
              </a:solidFill>
            </a:rPr>
            <a:t>HOME</a:t>
          </a:r>
          <a:endParaRPr lang="cs-CZ" sz="1100" b="1">
            <a:solidFill>
              <a:schemeClr val="bg1"/>
            </a:solidFill>
          </a:endParaRPr>
        </a:p>
      </xdr:txBody>
    </xdr:sp>
    <xdr:clientData/>
  </xdr:twoCellAnchor>
  <xdr:twoCellAnchor>
    <xdr:from>
      <xdr:col>6</xdr:col>
      <xdr:colOff>2581275</xdr:colOff>
      <xdr:row>13</xdr:row>
      <xdr:rowOff>114300</xdr:rowOff>
    </xdr:from>
    <xdr:to>
      <xdr:col>6</xdr:col>
      <xdr:colOff>3826452</xdr:colOff>
      <xdr:row>15</xdr:row>
      <xdr:rowOff>85725</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00000000-0008-0000-1100-000003000000}"/>
            </a:ext>
          </a:extLst>
        </xdr:cNvPr>
        <xdr:cNvSpPr/>
      </xdr:nvSpPr>
      <xdr:spPr>
        <a:xfrm>
          <a:off x="11801475" y="5219700"/>
          <a:ext cx="1245177" cy="352425"/>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2000" b="1">
              <a:solidFill>
                <a:schemeClr val="bg1"/>
              </a:solidFill>
            </a:rPr>
            <a:t>Krok zpět</a:t>
          </a:r>
          <a:endParaRPr lang="cs-CZ" sz="1100" b="1">
            <a:solidFill>
              <a:schemeClr val="bg1"/>
            </a:solidFill>
          </a:endParaRPr>
        </a:p>
      </xdr:txBody>
    </xdr:sp>
    <xdr:clientData/>
  </xdr:twoCellAnchor>
  <mc:AlternateContent xmlns:mc="http://schemas.openxmlformats.org/markup-compatibility/2006">
    <mc:Choice xmlns:a14="http://schemas.microsoft.com/office/drawing/2010/main" Requires="a14">
      <xdr:twoCellAnchor editAs="oneCell">
        <xdr:from>
          <xdr:col>3</xdr:col>
          <xdr:colOff>76200</xdr:colOff>
          <xdr:row>5</xdr:row>
          <xdr:rowOff>57150</xdr:rowOff>
        </xdr:from>
        <xdr:to>
          <xdr:col>3</xdr:col>
          <xdr:colOff>1133475</xdr:colOff>
          <xdr:row>5</xdr:row>
          <xdr:rowOff>447675</xdr:rowOff>
        </xdr:to>
        <xdr:sp macro="" textlink="">
          <xdr:nvSpPr>
            <xdr:cNvPr id="61441" name="Check Box 1" hidden="1">
              <a:extLst>
                <a:ext uri="{63B3BB69-23CF-44E3-9099-C40C66FF867C}">
                  <a14:compatExt spid="_x0000_s61441"/>
                </a:ext>
                <a:ext uri="{FF2B5EF4-FFF2-40B4-BE49-F238E27FC236}">
                  <a16:creationId xmlns:a16="http://schemas.microsoft.com/office/drawing/2014/main" id="{00000000-0008-0000-1100-000001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5</xdr:row>
          <xdr:rowOff>57150</xdr:rowOff>
        </xdr:from>
        <xdr:to>
          <xdr:col>4</xdr:col>
          <xdr:colOff>1133475</xdr:colOff>
          <xdr:row>5</xdr:row>
          <xdr:rowOff>447675</xdr:rowOff>
        </xdr:to>
        <xdr:sp macro="" textlink="">
          <xdr:nvSpPr>
            <xdr:cNvPr id="61442" name="Check Box 2" hidden="1">
              <a:extLst>
                <a:ext uri="{63B3BB69-23CF-44E3-9099-C40C66FF867C}">
                  <a14:compatExt spid="_x0000_s61442"/>
                </a:ext>
                <a:ext uri="{FF2B5EF4-FFF2-40B4-BE49-F238E27FC236}">
                  <a16:creationId xmlns:a16="http://schemas.microsoft.com/office/drawing/2014/main" id="{00000000-0008-0000-1100-000002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xdr:row>
          <xdr:rowOff>57150</xdr:rowOff>
        </xdr:from>
        <xdr:to>
          <xdr:col>5</xdr:col>
          <xdr:colOff>1133475</xdr:colOff>
          <xdr:row>5</xdr:row>
          <xdr:rowOff>447675</xdr:rowOff>
        </xdr:to>
        <xdr:sp macro="" textlink="">
          <xdr:nvSpPr>
            <xdr:cNvPr id="61443" name="Check Box 3" hidden="1">
              <a:extLst>
                <a:ext uri="{63B3BB69-23CF-44E3-9099-C40C66FF867C}">
                  <a14:compatExt spid="_x0000_s61443"/>
                </a:ext>
                <a:ext uri="{FF2B5EF4-FFF2-40B4-BE49-F238E27FC236}">
                  <a16:creationId xmlns:a16="http://schemas.microsoft.com/office/drawing/2014/main" id="{00000000-0008-0000-1100-000003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6</xdr:row>
          <xdr:rowOff>57150</xdr:rowOff>
        </xdr:from>
        <xdr:to>
          <xdr:col>3</xdr:col>
          <xdr:colOff>1133475</xdr:colOff>
          <xdr:row>6</xdr:row>
          <xdr:rowOff>914400</xdr:rowOff>
        </xdr:to>
        <xdr:sp macro="" textlink="">
          <xdr:nvSpPr>
            <xdr:cNvPr id="61444" name="Check Box 4" hidden="1">
              <a:extLst>
                <a:ext uri="{63B3BB69-23CF-44E3-9099-C40C66FF867C}">
                  <a14:compatExt spid="_x0000_s61444"/>
                </a:ext>
                <a:ext uri="{FF2B5EF4-FFF2-40B4-BE49-F238E27FC236}">
                  <a16:creationId xmlns:a16="http://schemas.microsoft.com/office/drawing/2014/main" id="{00000000-0008-0000-1100-000004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7</xdr:row>
          <xdr:rowOff>57150</xdr:rowOff>
        </xdr:from>
        <xdr:to>
          <xdr:col>3</xdr:col>
          <xdr:colOff>1133475</xdr:colOff>
          <xdr:row>7</xdr:row>
          <xdr:rowOff>447675</xdr:rowOff>
        </xdr:to>
        <xdr:sp macro="" textlink="">
          <xdr:nvSpPr>
            <xdr:cNvPr id="61447" name="Check Box 7" hidden="1">
              <a:extLst>
                <a:ext uri="{63B3BB69-23CF-44E3-9099-C40C66FF867C}">
                  <a14:compatExt spid="_x0000_s61447"/>
                </a:ext>
                <a:ext uri="{FF2B5EF4-FFF2-40B4-BE49-F238E27FC236}">
                  <a16:creationId xmlns:a16="http://schemas.microsoft.com/office/drawing/2014/main" id="{00000000-0008-0000-1100-000007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7</xdr:row>
          <xdr:rowOff>57150</xdr:rowOff>
        </xdr:from>
        <xdr:to>
          <xdr:col>4</xdr:col>
          <xdr:colOff>1133475</xdr:colOff>
          <xdr:row>7</xdr:row>
          <xdr:rowOff>447675</xdr:rowOff>
        </xdr:to>
        <xdr:sp macro="" textlink="">
          <xdr:nvSpPr>
            <xdr:cNvPr id="61448" name="Check Box 8" hidden="1">
              <a:extLst>
                <a:ext uri="{63B3BB69-23CF-44E3-9099-C40C66FF867C}">
                  <a14:compatExt spid="_x0000_s61448"/>
                </a:ext>
                <a:ext uri="{FF2B5EF4-FFF2-40B4-BE49-F238E27FC236}">
                  <a16:creationId xmlns:a16="http://schemas.microsoft.com/office/drawing/2014/main" id="{00000000-0008-0000-1100-000008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xdr:row>
          <xdr:rowOff>57150</xdr:rowOff>
        </xdr:from>
        <xdr:to>
          <xdr:col>5</xdr:col>
          <xdr:colOff>1133475</xdr:colOff>
          <xdr:row>7</xdr:row>
          <xdr:rowOff>447675</xdr:rowOff>
        </xdr:to>
        <xdr:sp macro="" textlink="">
          <xdr:nvSpPr>
            <xdr:cNvPr id="61449" name="Check Box 9" hidden="1">
              <a:extLst>
                <a:ext uri="{63B3BB69-23CF-44E3-9099-C40C66FF867C}">
                  <a14:compatExt spid="_x0000_s61449"/>
                </a:ext>
                <a:ext uri="{FF2B5EF4-FFF2-40B4-BE49-F238E27FC236}">
                  <a16:creationId xmlns:a16="http://schemas.microsoft.com/office/drawing/2014/main" id="{00000000-0008-0000-1100-000009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8</xdr:row>
          <xdr:rowOff>57150</xdr:rowOff>
        </xdr:from>
        <xdr:to>
          <xdr:col>3</xdr:col>
          <xdr:colOff>1133475</xdr:colOff>
          <xdr:row>8</xdr:row>
          <xdr:rowOff>323850</xdr:rowOff>
        </xdr:to>
        <xdr:sp macro="" textlink="">
          <xdr:nvSpPr>
            <xdr:cNvPr id="61450" name="Check Box 10" hidden="1">
              <a:extLst>
                <a:ext uri="{63B3BB69-23CF-44E3-9099-C40C66FF867C}">
                  <a14:compatExt spid="_x0000_s61450"/>
                </a:ext>
                <a:ext uri="{FF2B5EF4-FFF2-40B4-BE49-F238E27FC236}">
                  <a16:creationId xmlns:a16="http://schemas.microsoft.com/office/drawing/2014/main" id="{00000000-0008-0000-1100-00000A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9</xdr:row>
          <xdr:rowOff>57150</xdr:rowOff>
        </xdr:from>
        <xdr:to>
          <xdr:col>3</xdr:col>
          <xdr:colOff>1133475</xdr:colOff>
          <xdr:row>9</xdr:row>
          <xdr:rowOff>447675</xdr:rowOff>
        </xdr:to>
        <xdr:sp macro="" textlink="">
          <xdr:nvSpPr>
            <xdr:cNvPr id="61453" name="Check Box 13" hidden="1">
              <a:extLst>
                <a:ext uri="{63B3BB69-23CF-44E3-9099-C40C66FF867C}">
                  <a14:compatExt spid="_x0000_s61453"/>
                </a:ext>
                <a:ext uri="{FF2B5EF4-FFF2-40B4-BE49-F238E27FC236}">
                  <a16:creationId xmlns:a16="http://schemas.microsoft.com/office/drawing/2014/main" id="{00000000-0008-0000-1100-00000D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9</xdr:row>
          <xdr:rowOff>57150</xdr:rowOff>
        </xdr:from>
        <xdr:to>
          <xdr:col>4</xdr:col>
          <xdr:colOff>1133475</xdr:colOff>
          <xdr:row>9</xdr:row>
          <xdr:rowOff>447675</xdr:rowOff>
        </xdr:to>
        <xdr:sp macro="" textlink="">
          <xdr:nvSpPr>
            <xdr:cNvPr id="61454" name="Check Box 14" hidden="1">
              <a:extLst>
                <a:ext uri="{63B3BB69-23CF-44E3-9099-C40C66FF867C}">
                  <a14:compatExt spid="_x0000_s61454"/>
                </a:ext>
                <a:ext uri="{FF2B5EF4-FFF2-40B4-BE49-F238E27FC236}">
                  <a16:creationId xmlns:a16="http://schemas.microsoft.com/office/drawing/2014/main" id="{00000000-0008-0000-1100-00000E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9</xdr:row>
          <xdr:rowOff>57150</xdr:rowOff>
        </xdr:from>
        <xdr:to>
          <xdr:col>5</xdr:col>
          <xdr:colOff>1133475</xdr:colOff>
          <xdr:row>9</xdr:row>
          <xdr:rowOff>447675</xdr:rowOff>
        </xdr:to>
        <xdr:sp macro="" textlink="">
          <xdr:nvSpPr>
            <xdr:cNvPr id="61455" name="Check Box 15" hidden="1">
              <a:extLst>
                <a:ext uri="{63B3BB69-23CF-44E3-9099-C40C66FF867C}">
                  <a14:compatExt spid="_x0000_s61455"/>
                </a:ext>
                <a:ext uri="{FF2B5EF4-FFF2-40B4-BE49-F238E27FC236}">
                  <a16:creationId xmlns:a16="http://schemas.microsoft.com/office/drawing/2014/main" id="{00000000-0008-0000-1100-00000F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6</xdr:row>
          <xdr:rowOff>57150</xdr:rowOff>
        </xdr:from>
        <xdr:to>
          <xdr:col>4</xdr:col>
          <xdr:colOff>1133475</xdr:colOff>
          <xdr:row>6</xdr:row>
          <xdr:rowOff>914400</xdr:rowOff>
        </xdr:to>
        <xdr:sp macro="" textlink="">
          <xdr:nvSpPr>
            <xdr:cNvPr id="61456" name="Check Box 16" hidden="1">
              <a:extLst>
                <a:ext uri="{63B3BB69-23CF-44E3-9099-C40C66FF867C}">
                  <a14:compatExt spid="_x0000_s61456"/>
                </a:ext>
                <a:ext uri="{FF2B5EF4-FFF2-40B4-BE49-F238E27FC236}">
                  <a16:creationId xmlns:a16="http://schemas.microsoft.com/office/drawing/2014/main" id="{00000000-0008-0000-1100-000010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xdr:row>
          <xdr:rowOff>57150</xdr:rowOff>
        </xdr:from>
        <xdr:to>
          <xdr:col>5</xdr:col>
          <xdr:colOff>1133475</xdr:colOff>
          <xdr:row>6</xdr:row>
          <xdr:rowOff>914400</xdr:rowOff>
        </xdr:to>
        <xdr:sp macro="" textlink="">
          <xdr:nvSpPr>
            <xdr:cNvPr id="61457" name="Check Box 17" hidden="1">
              <a:extLst>
                <a:ext uri="{63B3BB69-23CF-44E3-9099-C40C66FF867C}">
                  <a14:compatExt spid="_x0000_s61457"/>
                </a:ext>
                <a:ext uri="{FF2B5EF4-FFF2-40B4-BE49-F238E27FC236}">
                  <a16:creationId xmlns:a16="http://schemas.microsoft.com/office/drawing/2014/main" id="{00000000-0008-0000-1100-000011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8</xdr:row>
          <xdr:rowOff>57150</xdr:rowOff>
        </xdr:from>
        <xdr:to>
          <xdr:col>4</xdr:col>
          <xdr:colOff>1133475</xdr:colOff>
          <xdr:row>8</xdr:row>
          <xdr:rowOff>323850</xdr:rowOff>
        </xdr:to>
        <xdr:sp macro="" textlink="">
          <xdr:nvSpPr>
            <xdr:cNvPr id="61458" name="Check Box 18" hidden="1">
              <a:extLst>
                <a:ext uri="{63B3BB69-23CF-44E3-9099-C40C66FF867C}">
                  <a14:compatExt spid="_x0000_s61458"/>
                </a:ext>
                <a:ext uri="{FF2B5EF4-FFF2-40B4-BE49-F238E27FC236}">
                  <a16:creationId xmlns:a16="http://schemas.microsoft.com/office/drawing/2014/main" id="{00000000-0008-0000-1100-000012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8</xdr:row>
          <xdr:rowOff>57150</xdr:rowOff>
        </xdr:from>
        <xdr:to>
          <xdr:col>5</xdr:col>
          <xdr:colOff>1133475</xdr:colOff>
          <xdr:row>8</xdr:row>
          <xdr:rowOff>323850</xdr:rowOff>
        </xdr:to>
        <xdr:sp macro="" textlink="">
          <xdr:nvSpPr>
            <xdr:cNvPr id="61459" name="Check Box 19" hidden="1">
              <a:extLst>
                <a:ext uri="{63B3BB69-23CF-44E3-9099-C40C66FF867C}">
                  <a14:compatExt spid="_x0000_s61459"/>
                </a:ext>
                <a:ext uri="{FF2B5EF4-FFF2-40B4-BE49-F238E27FC236}">
                  <a16:creationId xmlns:a16="http://schemas.microsoft.com/office/drawing/2014/main" id="{00000000-0008-0000-1100-000013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xdr:twoCellAnchor>
    <xdr:from>
      <xdr:col>7</xdr:col>
      <xdr:colOff>2457450</xdr:colOff>
      <xdr:row>10</xdr:row>
      <xdr:rowOff>114300</xdr:rowOff>
    </xdr:from>
    <xdr:to>
      <xdr:col>7</xdr:col>
      <xdr:colOff>3381375</xdr:colOff>
      <xdr:row>12</xdr:row>
      <xdr:rowOff>123825</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11163300" y="2847975"/>
          <a:ext cx="923925" cy="390525"/>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2000" b="1">
              <a:solidFill>
                <a:schemeClr val="bg1"/>
              </a:solidFill>
            </a:rPr>
            <a:t>HOME</a:t>
          </a:r>
          <a:endParaRPr lang="cs-CZ" sz="1100" b="1">
            <a:solidFill>
              <a:schemeClr val="bg1"/>
            </a:solidFill>
          </a:endParaRPr>
        </a:p>
      </xdr:txBody>
    </xdr:sp>
    <xdr:clientData/>
  </xdr:twoCellAnchor>
  <mc:AlternateContent xmlns:mc="http://schemas.openxmlformats.org/markup-compatibility/2006">
    <mc:Choice xmlns:a14="http://schemas.microsoft.com/office/drawing/2010/main" Requires="a14">
      <xdr:twoCellAnchor editAs="oneCell">
        <xdr:from>
          <xdr:col>4</xdr:col>
          <xdr:colOff>76200</xdr:colOff>
          <xdr:row>6</xdr:row>
          <xdr:rowOff>57150</xdr:rowOff>
        </xdr:from>
        <xdr:to>
          <xdr:col>4</xdr:col>
          <xdr:colOff>1352550</xdr:colOff>
          <xdr:row>6</xdr:row>
          <xdr:rowOff>485775</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12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xdr:row>
          <xdr:rowOff>57150</xdr:rowOff>
        </xdr:from>
        <xdr:to>
          <xdr:col>5</xdr:col>
          <xdr:colOff>1352550</xdr:colOff>
          <xdr:row>6</xdr:row>
          <xdr:rowOff>485775</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12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3505200</xdr:colOff>
      <xdr:row>10</xdr:row>
      <xdr:rowOff>114300</xdr:rowOff>
    </xdr:from>
    <xdr:to>
      <xdr:col>7</xdr:col>
      <xdr:colOff>4743450</xdr:colOff>
      <xdr:row>12</xdr:row>
      <xdr:rowOff>124883</xdr:rowOff>
    </xdr:to>
    <xdr:sp macro="" textlink="">
      <xdr:nvSpPr>
        <xdr:cNvPr id="5" name="Rectangle 4">
          <a:hlinkClick xmlns:r="http://schemas.openxmlformats.org/officeDocument/2006/relationships" r:id="rId2"/>
          <a:extLst>
            <a:ext uri="{FF2B5EF4-FFF2-40B4-BE49-F238E27FC236}">
              <a16:creationId xmlns:a16="http://schemas.microsoft.com/office/drawing/2014/main" id="{00000000-0008-0000-1200-000005000000}"/>
            </a:ext>
          </a:extLst>
        </xdr:cNvPr>
        <xdr:cNvSpPr/>
      </xdr:nvSpPr>
      <xdr:spPr>
        <a:xfrm>
          <a:off x="12211050" y="2847975"/>
          <a:ext cx="1238250" cy="391583"/>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2000" b="1">
              <a:solidFill>
                <a:schemeClr val="bg1"/>
              </a:solidFill>
            </a:rPr>
            <a:t>Krok zpět</a:t>
          </a:r>
          <a:endParaRPr lang="cs-CZ" sz="1100" b="1">
            <a:solidFill>
              <a:schemeClr val="bg1"/>
            </a:solidFill>
          </a:endParaRPr>
        </a:p>
      </xdr:txBody>
    </xdr:sp>
    <xdr:clientData/>
  </xdr:twoCellAnchor>
  <mc:AlternateContent xmlns:mc="http://schemas.openxmlformats.org/markup-compatibility/2006">
    <mc:Choice xmlns:a14="http://schemas.microsoft.com/office/drawing/2010/main" Requires="a14">
      <xdr:twoCellAnchor editAs="oneCell">
        <xdr:from>
          <xdr:col>4</xdr:col>
          <xdr:colOff>66675</xdr:colOff>
          <xdr:row>5</xdr:row>
          <xdr:rowOff>28575</xdr:rowOff>
        </xdr:from>
        <xdr:to>
          <xdr:col>4</xdr:col>
          <xdr:colOff>1409700</xdr:colOff>
          <xdr:row>5</xdr:row>
          <xdr:rowOff>400050</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12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xdr:row>
          <xdr:rowOff>28575</xdr:rowOff>
        </xdr:from>
        <xdr:to>
          <xdr:col>6</xdr:col>
          <xdr:colOff>0</xdr:colOff>
          <xdr:row>5</xdr:row>
          <xdr:rowOff>400050</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12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xdr:row>
          <xdr:rowOff>28575</xdr:rowOff>
        </xdr:from>
        <xdr:to>
          <xdr:col>6</xdr:col>
          <xdr:colOff>1238250</xdr:colOff>
          <xdr:row>6</xdr:row>
          <xdr:rowOff>514350</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12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95250</xdr:colOff>
          <xdr:row>6</xdr:row>
          <xdr:rowOff>66675</xdr:rowOff>
        </xdr:from>
        <xdr:to>
          <xdr:col>4</xdr:col>
          <xdr:colOff>1390650</xdr:colOff>
          <xdr:row>6</xdr:row>
          <xdr:rowOff>828675</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13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6</xdr:row>
          <xdr:rowOff>66675</xdr:rowOff>
        </xdr:from>
        <xdr:to>
          <xdr:col>3</xdr:col>
          <xdr:colOff>1390650</xdr:colOff>
          <xdr:row>6</xdr:row>
          <xdr:rowOff>790575</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13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xdr:row>
          <xdr:rowOff>66675</xdr:rowOff>
        </xdr:from>
        <xdr:to>
          <xdr:col>4</xdr:col>
          <xdr:colOff>1390650</xdr:colOff>
          <xdr:row>7</xdr:row>
          <xdr:rowOff>438150</xdr:rowOff>
        </xdr:to>
        <xdr:sp macro="" textlink="">
          <xdr:nvSpPr>
            <xdr:cNvPr id="36867" name="Check Box 3" hidden="1">
              <a:extLst>
                <a:ext uri="{63B3BB69-23CF-44E3-9099-C40C66FF867C}">
                  <a14:compatExt spid="_x0000_s36867"/>
                </a:ext>
                <a:ext uri="{FF2B5EF4-FFF2-40B4-BE49-F238E27FC236}">
                  <a16:creationId xmlns:a16="http://schemas.microsoft.com/office/drawing/2014/main" id="{00000000-0008-0000-1300-00000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7</xdr:row>
          <xdr:rowOff>66675</xdr:rowOff>
        </xdr:from>
        <xdr:to>
          <xdr:col>3</xdr:col>
          <xdr:colOff>1390650</xdr:colOff>
          <xdr:row>7</xdr:row>
          <xdr:rowOff>438150</xdr:rowOff>
        </xdr:to>
        <xdr:sp macro="" textlink="">
          <xdr:nvSpPr>
            <xdr:cNvPr id="36868" name="Check Box 4" hidden="1">
              <a:extLst>
                <a:ext uri="{63B3BB69-23CF-44E3-9099-C40C66FF867C}">
                  <a14:compatExt spid="_x0000_s36868"/>
                </a:ext>
                <a:ext uri="{FF2B5EF4-FFF2-40B4-BE49-F238E27FC236}">
                  <a16:creationId xmlns:a16="http://schemas.microsoft.com/office/drawing/2014/main" id="{00000000-0008-0000-1300-00000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xdr:row>
          <xdr:rowOff>66675</xdr:rowOff>
        </xdr:from>
        <xdr:to>
          <xdr:col>5</xdr:col>
          <xdr:colOff>1390650</xdr:colOff>
          <xdr:row>7</xdr:row>
          <xdr:rowOff>438150</xdr:rowOff>
        </xdr:to>
        <xdr:sp macro="" textlink="">
          <xdr:nvSpPr>
            <xdr:cNvPr id="36869" name="Check Box 5" hidden="1">
              <a:extLst>
                <a:ext uri="{63B3BB69-23CF-44E3-9099-C40C66FF867C}">
                  <a14:compatExt spid="_x0000_s36869"/>
                </a:ext>
                <a:ext uri="{FF2B5EF4-FFF2-40B4-BE49-F238E27FC236}">
                  <a16:creationId xmlns:a16="http://schemas.microsoft.com/office/drawing/2014/main" id="{00000000-0008-0000-1300-00000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xdr:row>
          <xdr:rowOff>66675</xdr:rowOff>
        </xdr:from>
        <xdr:to>
          <xdr:col>4</xdr:col>
          <xdr:colOff>1390650</xdr:colOff>
          <xdr:row>7</xdr:row>
          <xdr:rowOff>438150</xdr:rowOff>
        </xdr:to>
        <xdr:sp macro="" textlink="">
          <xdr:nvSpPr>
            <xdr:cNvPr id="36870" name="Check Box 6" hidden="1">
              <a:extLst>
                <a:ext uri="{63B3BB69-23CF-44E3-9099-C40C66FF867C}">
                  <a14:compatExt spid="_x0000_s36870"/>
                </a:ext>
                <a:ext uri="{FF2B5EF4-FFF2-40B4-BE49-F238E27FC236}">
                  <a16:creationId xmlns:a16="http://schemas.microsoft.com/office/drawing/2014/main" id="{00000000-0008-0000-1300-00000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5</xdr:row>
          <xdr:rowOff>76200</xdr:rowOff>
        </xdr:from>
        <xdr:to>
          <xdr:col>3</xdr:col>
          <xdr:colOff>1238250</xdr:colOff>
          <xdr:row>5</xdr:row>
          <xdr:rowOff>2238375</xdr:rowOff>
        </xdr:to>
        <xdr:sp macro="" textlink="">
          <xdr:nvSpPr>
            <xdr:cNvPr id="36871" name="Check Box 7" hidden="1">
              <a:extLst>
                <a:ext uri="{63B3BB69-23CF-44E3-9099-C40C66FF867C}">
                  <a14:compatExt spid="_x0000_s36871"/>
                </a:ext>
                <a:ext uri="{FF2B5EF4-FFF2-40B4-BE49-F238E27FC236}">
                  <a16:creationId xmlns:a16="http://schemas.microsoft.com/office/drawing/2014/main" id="{00000000-0008-0000-1300-00000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5</xdr:row>
          <xdr:rowOff>76200</xdr:rowOff>
        </xdr:from>
        <xdr:to>
          <xdr:col>4</xdr:col>
          <xdr:colOff>1238250</xdr:colOff>
          <xdr:row>5</xdr:row>
          <xdr:rowOff>2228850</xdr:rowOff>
        </xdr:to>
        <xdr:sp macro="" textlink="">
          <xdr:nvSpPr>
            <xdr:cNvPr id="36872" name="Check Box 8" hidden="1">
              <a:extLst>
                <a:ext uri="{63B3BB69-23CF-44E3-9099-C40C66FF867C}">
                  <a14:compatExt spid="_x0000_s36872"/>
                </a:ext>
                <a:ext uri="{FF2B5EF4-FFF2-40B4-BE49-F238E27FC236}">
                  <a16:creationId xmlns:a16="http://schemas.microsoft.com/office/drawing/2014/main" id="{00000000-0008-0000-1300-00000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xdr:row>
          <xdr:rowOff>76200</xdr:rowOff>
        </xdr:from>
        <xdr:to>
          <xdr:col>5</xdr:col>
          <xdr:colOff>1238250</xdr:colOff>
          <xdr:row>5</xdr:row>
          <xdr:rowOff>2228850</xdr:rowOff>
        </xdr:to>
        <xdr:sp macro="" textlink="">
          <xdr:nvSpPr>
            <xdr:cNvPr id="36873" name="Check Box 9" hidden="1">
              <a:extLst>
                <a:ext uri="{63B3BB69-23CF-44E3-9099-C40C66FF867C}">
                  <a14:compatExt spid="_x0000_s36873"/>
                </a:ext>
                <a:ext uri="{FF2B5EF4-FFF2-40B4-BE49-F238E27FC236}">
                  <a16:creationId xmlns:a16="http://schemas.microsoft.com/office/drawing/2014/main" id="{00000000-0008-0000-1300-00000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1924050</xdr:colOff>
      <xdr:row>11</xdr:row>
      <xdr:rowOff>114300</xdr:rowOff>
    </xdr:from>
    <xdr:to>
      <xdr:col>6</xdr:col>
      <xdr:colOff>3162300</xdr:colOff>
      <xdr:row>13</xdr:row>
      <xdr:rowOff>124883</xdr:rowOff>
    </xdr:to>
    <xdr:sp macro="" textlink="">
      <xdr:nvSpPr>
        <xdr:cNvPr id="12" name="Rectangle 11">
          <a:hlinkClick xmlns:r="http://schemas.openxmlformats.org/officeDocument/2006/relationships" r:id="rId1"/>
          <a:extLst>
            <a:ext uri="{FF2B5EF4-FFF2-40B4-BE49-F238E27FC236}">
              <a16:creationId xmlns:a16="http://schemas.microsoft.com/office/drawing/2014/main" id="{00000000-0008-0000-1300-00000C000000}"/>
            </a:ext>
          </a:extLst>
        </xdr:cNvPr>
        <xdr:cNvSpPr/>
      </xdr:nvSpPr>
      <xdr:spPr>
        <a:xfrm>
          <a:off x="11725275" y="5972175"/>
          <a:ext cx="1238250" cy="391583"/>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2000" b="1">
              <a:solidFill>
                <a:schemeClr val="bg1"/>
              </a:solidFill>
            </a:rPr>
            <a:t>Krok zpět</a:t>
          </a:r>
          <a:endParaRPr lang="cs-CZ" sz="1100" b="1">
            <a:solidFill>
              <a:schemeClr val="bg1"/>
            </a:solidFill>
          </a:endParaRPr>
        </a:p>
      </xdr:txBody>
    </xdr:sp>
    <xdr:clientData/>
  </xdr:twoCellAnchor>
  <xdr:twoCellAnchor>
    <xdr:from>
      <xdr:col>6</xdr:col>
      <xdr:colOff>942975</xdr:colOff>
      <xdr:row>11</xdr:row>
      <xdr:rowOff>114300</xdr:rowOff>
    </xdr:from>
    <xdr:to>
      <xdr:col>6</xdr:col>
      <xdr:colOff>1866900</xdr:colOff>
      <xdr:row>13</xdr:row>
      <xdr:rowOff>123825</xdr:rowOff>
    </xdr:to>
    <xdr:sp macro="" textlink="">
      <xdr:nvSpPr>
        <xdr:cNvPr id="13" name="Rectangle 12">
          <a:hlinkClick xmlns:r="http://schemas.openxmlformats.org/officeDocument/2006/relationships" r:id="rId2"/>
          <a:extLst>
            <a:ext uri="{FF2B5EF4-FFF2-40B4-BE49-F238E27FC236}">
              <a16:creationId xmlns:a16="http://schemas.microsoft.com/office/drawing/2014/main" id="{00000000-0008-0000-1300-00000D000000}"/>
            </a:ext>
          </a:extLst>
        </xdr:cNvPr>
        <xdr:cNvSpPr/>
      </xdr:nvSpPr>
      <xdr:spPr>
        <a:xfrm>
          <a:off x="10744200" y="5972175"/>
          <a:ext cx="923925" cy="390525"/>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2000" b="1">
              <a:solidFill>
                <a:schemeClr val="bg1"/>
              </a:solidFill>
            </a:rPr>
            <a:t>HOME</a:t>
          </a:r>
          <a:endParaRPr lang="cs-CZ" sz="1100" b="1">
            <a:solidFill>
              <a:schemeClr val="bg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402772</xdr:colOff>
      <xdr:row>0</xdr:row>
      <xdr:rowOff>0</xdr:rowOff>
    </xdr:from>
    <xdr:to>
      <xdr:col>11</xdr:col>
      <xdr:colOff>1282065</xdr:colOff>
      <xdr:row>3</xdr:row>
      <xdr:rowOff>161864</xdr:rowOff>
    </xdr:to>
    <xdr:pic>
      <xdr:nvPicPr>
        <xdr:cNvPr id="7" name="Picture 6" descr="See the source image">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90022" y="0"/>
          <a:ext cx="1464128" cy="8057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523875</xdr:colOff>
      <xdr:row>13</xdr:row>
      <xdr:rowOff>9525</xdr:rowOff>
    </xdr:from>
    <xdr:to>
      <xdr:col>11</xdr:col>
      <xdr:colOff>742950</xdr:colOff>
      <xdr:row>16</xdr:row>
      <xdr:rowOff>161925</xdr:rowOff>
    </xdr:to>
    <xdr:sp macro="" textlink="">
      <xdr:nvSpPr>
        <xdr:cNvPr id="2" name="Rectangle: Rounded Corners 1">
          <a:hlinkClick xmlns:r="http://schemas.openxmlformats.org/officeDocument/2006/relationships" r:id="rId2"/>
          <a:extLst>
            <a:ext uri="{FF2B5EF4-FFF2-40B4-BE49-F238E27FC236}">
              <a16:creationId xmlns:a16="http://schemas.microsoft.com/office/drawing/2014/main" id="{00000000-0008-0000-0100-000002000000}"/>
            </a:ext>
          </a:extLst>
        </xdr:cNvPr>
        <xdr:cNvSpPr/>
      </xdr:nvSpPr>
      <xdr:spPr>
        <a:xfrm>
          <a:off x="8172450" y="2628900"/>
          <a:ext cx="5438775" cy="723900"/>
        </a:xfrm>
        <a:prstGeom prst="roundRect">
          <a:avLst>
            <a:gd name="adj" fmla="val 50000"/>
          </a:avLst>
        </a:prstGeom>
        <a:solidFill>
          <a:schemeClr val="bg1"/>
        </a:solidFill>
        <a:ln w="76200">
          <a:solidFill>
            <a:srgbClr val="E6051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cs-CZ" sz="1800" b="1">
              <a:solidFill>
                <a:schemeClr val="accent1">
                  <a:lumMod val="50000"/>
                </a:schemeClr>
              </a:solidFill>
            </a:rPr>
            <a:t>B     Kontrola dle seznamu vyloučených odvětví</a:t>
          </a:r>
        </a:p>
      </xdr:txBody>
    </xdr:sp>
    <xdr:clientData/>
  </xdr:twoCellAnchor>
  <xdr:twoCellAnchor>
    <xdr:from>
      <xdr:col>6</xdr:col>
      <xdr:colOff>485775</xdr:colOff>
      <xdr:row>23</xdr:row>
      <xdr:rowOff>85726</xdr:rowOff>
    </xdr:from>
    <xdr:to>
      <xdr:col>11</xdr:col>
      <xdr:colOff>790575</xdr:colOff>
      <xdr:row>26</xdr:row>
      <xdr:rowOff>104776</xdr:rowOff>
    </xdr:to>
    <xdr:sp macro="" textlink="">
      <xdr:nvSpPr>
        <xdr:cNvPr id="4" name="Rectangle: Rounded Corners 3">
          <a:hlinkClick xmlns:r="http://schemas.openxmlformats.org/officeDocument/2006/relationships" r:id="rId3"/>
          <a:extLst>
            <a:ext uri="{FF2B5EF4-FFF2-40B4-BE49-F238E27FC236}">
              <a16:creationId xmlns:a16="http://schemas.microsoft.com/office/drawing/2014/main" id="{00000000-0008-0000-0100-000004000000}"/>
            </a:ext>
          </a:extLst>
        </xdr:cNvPr>
        <xdr:cNvSpPr/>
      </xdr:nvSpPr>
      <xdr:spPr>
        <a:xfrm>
          <a:off x="8134350" y="4629151"/>
          <a:ext cx="5524500" cy="609600"/>
        </a:xfrm>
        <a:prstGeom prst="roundRect">
          <a:avLst>
            <a:gd name="adj" fmla="val 50000"/>
          </a:avLst>
        </a:prstGeom>
        <a:solidFill>
          <a:schemeClr val="bg1"/>
        </a:solidFill>
        <a:ln w="76200">
          <a:solidFill>
            <a:srgbClr val="E6051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cs-CZ" sz="1800" b="1">
              <a:solidFill>
                <a:schemeClr val="accent1">
                  <a:lumMod val="50000"/>
                </a:schemeClr>
              </a:solidFill>
            </a:rPr>
            <a:t>D       Čestné</a:t>
          </a:r>
          <a:r>
            <a:rPr lang="cs-CZ" sz="1800" b="1" baseline="0">
              <a:solidFill>
                <a:schemeClr val="accent1">
                  <a:lumMod val="50000"/>
                </a:schemeClr>
              </a:solidFill>
            </a:rPr>
            <a:t> prohlášení žadatele </a:t>
          </a:r>
          <a:endParaRPr lang="cs-CZ" sz="1800" b="1">
            <a:solidFill>
              <a:schemeClr val="accent1">
                <a:lumMod val="50000"/>
              </a:schemeClr>
            </a:solidFill>
          </a:endParaRPr>
        </a:p>
      </xdr:txBody>
    </xdr:sp>
    <xdr:clientData/>
  </xdr:twoCellAnchor>
  <xdr:twoCellAnchor>
    <xdr:from>
      <xdr:col>6</xdr:col>
      <xdr:colOff>523875</xdr:colOff>
      <xdr:row>17</xdr:row>
      <xdr:rowOff>142876</xdr:rowOff>
    </xdr:from>
    <xdr:to>
      <xdr:col>11</xdr:col>
      <xdr:colOff>762000</xdr:colOff>
      <xdr:row>22</xdr:row>
      <xdr:rowOff>104775</xdr:rowOff>
    </xdr:to>
    <xdr:sp macro="" textlink="">
      <xdr:nvSpPr>
        <xdr:cNvPr id="5" name="Rectangle: Rounded Corners 4">
          <a:hlinkClick xmlns:r="http://schemas.openxmlformats.org/officeDocument/2006/relationships" r:id="rId4"/>
          <a:extLst>
            <a:ext uri="{FF2B5EF4-FFF2-40B4-BE49-F238E27FC236}">
              <a16:creationId xmlns:a16="http://schemas.microsoft.com/office/drawing/2014/main" id="{00000000-0008-0000-0100-000005000000}"/>
            </a:ext>
          </a:extLst>
        </xdr:cNvPr>
        <xdr:cNvSpPr/>
      </xdr:nvSpPr>
      <xdr:spPr>
        <a:xfrm>
          <a:off x="8172450" y="3524251"/>
          <a:ext cx="5457825" cy="933449"/>
        </a:xfrm>
        <a:prstGeom prst="roundRect">
          <a:avLst>
            <a:gd name="adj" fmla="val 50000"/>
          </a:avLst>
        </a:prstGeom>
        <a:solidFill>
          <a:schemeClr val="bg1"/>
        </a:solidFill>
        <a:ln w="76200">
          <a:solidFill>
            <a:srgbClr val="E6051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cs-CZ" sz="1800" b="1">
              <a:solidFill>
                <a:schemeClr val="accent1">
                  <a:lumMod val="50000"/>
                </a:schemeClr>
              </a:solidFill>
            </a:rPr>
            <a:t>C       Hodnocení projektu z pohledu příslušnosti pod aktivity dle Přílohy VI Nařízení o RRF</a:t>
          </a:r>
        </a:p>
      </xdr:txBody>
    </xdr:sp>
    <xdr:clientData/>
  </xdr:twoCellAnchor>
  <xdr:twoCellAnchor>
    <xdr:from>
      <xdr:col>6</xdr:col>
      <xdr:colOff>542925</xdr:colOff>
      <xdr:row>8</xdr:row>
      <xdr:rowOff>66675</xdr:rowOff>
    </xdr:from>
    <xdr:to>
      <xdr:col>11</xdr:col>
      <xdr:colOff>714375</xdr:colOff>
      <xdr:row>12</xdr:row>
      <xdr:rowOff>19050</xdr:rowOff>
    </xdr:to>
    <xdr:sp macro="" textlink="">
      <xdr:nvSpPr>
        <xdr:cNvPr id="10" name="Rectangle: Rounded Corners 9">
          <a:hlinkClick xmlns:r="http://schemas.openxmlformats.org/officeDocument/2006/relationships" r:id="rId5"/>
          <a:extLst>
            <a:ext uri="{FF2B5EF4-FFF2-40B4-BE49-F238E27FC236}">
              <a16:creationId xmlns:a16="http://schemas.microsoft.com/office/drawing/2014/main" id="{00000000-0008-0000-0100-00000A000000}"/>
            </a:ext>
          </a:extLst>
        </xdr:cNvPr>
        <xdr:cNvSpPr/>
      </xdr:nvSpPr>
      <xdr:spPr>
        <a:xfrm>
          <a:off x="8191500" y="1714500"/>
          <a:ext cx="5391150" cy="733425"/>
        </a:xfrm>
        <a:prstGeom prst="roundRect">
          <a:avLst>
            <a:gd name="adj" fmla="val 50000"/>
          </a:avLst>
        </a:prstGeom>
        <a:solidFill>
          <a:schemeClr val="bg1"/>
        </a:solidFill>
        <a:ln w="76200">
          <a:solidFill>
            <a:srgbClr val="E6051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cs-CZ" sz="1800" b="1">
              <a:solidFill>
                <a:schemeClr val="accent1">
                  <a:lumMod val="50000"/>
                </a:schemeClr>
              </a:solidFill>
            </a:rPr>
            <a:t>A     Kontrola celkové investice do 10 mil. EUR </a:t>
          </a:r>
        </a:p>
      </xdr:txBody>
    </xdr:sp>
    <xdr:clientData/>
  </xdr:twoCellAnchor>
  <xdr:twoCellAnchor>
    <xdr:from>
      <xdr:col>6</xdr:col>
      <xdr:colOff>447674</xdr:colOff>
      <xdr:row>27</xdr:row>
      <xdr:rowOff>84364</xdr:rowOff>
    </xdr:from>
    <xdr:to>
      <xdr:col>11</xdr:col>
      <xdr:colOff>828676</xdr:colOff>
      <xdr:row>30</xdr:row>
      <xdr:rowOff>190500</xdr:rowOff>
    </xdr:to>
    <xdr:sp macro="" textlink="">
      <xdr:nvSpPr>
        <xdr:cNvPr id="14" name="Rectangle: Rounded Corners 13">
          <a:hlinkClick xmlns:r="http://schemas.openxmlformats.org/officeDocument/2006/relationships" r:id="rId6"/>
          <a:extLst>
            <a:ext uri="{FF2B5EF4-FFF2-40B4-BE49-F238E27FC236}">
              <a16:creationId xmlns:a16="http://schemas.microsoft.com/office/drawing/2014/main" id="{00000000-0008-0000-0100-00000E000000}"/>
            </a:ext>
          </a:extLst>
        </xdr:cNvPr>
        <xdr:cNvSpPr/>
      </xdr:nvSpPr>
      <xdr:spPr>
        <a:xfrm>
          <a:off x="8096249" y="5418364"/>
          <a:ext cx="5600702" cy="706211"/>
        </a:xfrm>
        <a:prstGeom prst="roundRect">
          <a:avLst>
            <a:gd name="adj" fmla="val 50000"/>
          </a:avLst>
        </a:prstGeom>
        <a:solidFill>
          <a:schemeClr val="bg1"/>
        </a:solidFill>
        <a:ln w="76200">
          <a:solidFill>
            <a:srgbClr val="E6051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cs-CZ" sz="1800" b="1">
              <a:solidFill>
                <a:schemeClr val="accent1">
                  <a:lumMod val="50000"/>
                </a:schemeClr>
              </a:solidFill>
            </a:rPr>
            <a:t>E       Soulad s </a:t>
          </a:r>
          <a:r>
            <a:rPr lang="cs-CZ" sz="1800" b="1">
              <a:solidFill>
                <a:schemeClr val="accent1">
                  <a:lumMod val="50000"/>
                </a:schemeClr>
              </a:solidFill>
              <a:latin typeface="+mn-lt"/>
              <a:ea typeface="+mn-ea"/>
              <a:cs typeface="+mn-cs"/>
            </a:rPr>
            <a:t>environmentální</a:t>
          </a:r>
          <a:r>
            <a:rPr lang="cs-CZ" sz="1800" b="1">
              <a:solidFill>
                <a:schemeClr val="accent1">
                  <a:lumMod val="50000"/>
                </a:schemeClr>
              </a:solidFill>
            </a:rPr>
            <a:t> legislativou EU</a:t>
          </a:r>
        </a:p>
      </xdr:txBody>
    </xdr:sp>
    <xdr:clientData/>
  </xdr:twoCellAnchor>
  <xdr:twoCellAnchor>
    <xdr:from>
      <xdr:col>6</xdr:col>
      <xdr:colOff>472169</xdr:colOff>
      <xdr:row>31</xdr:row>
      <xdr:rowOff>164647</xdr:rowOff>
    </xdr:from>
    <xdr:to>
      <xdr:col>11</xdr:col>
      <xdr:colOff>838200</xdr:colOff>
      <xdr:row>34</xdr:row>
      <xdr:rowOff>133350</xdr:rowOff>
    </xdr:to>
    <xdr:sp macro="" textlink="">
      <xdr:nvSpPr>
        <xdr:cNvPr id="15" name="Rectangle: Rounded Corners 14">
          <a:hlinkClick xmlns:r="http://schemas.openxmlformats.org/officeDocument/2006/relationships" r:id="rId7"/>
          <a:extLst>
            <a:ext uri="{FF2B5EF4-FFF2-40B4-BE49-F238E27FC236}">
              <a16:creationId xmlns:a16="http://schemas.microsoft.com/office/drawing/2014/main" id="{00000000-0008-0000-0100-00000F000000}"/>
            </a:ext>
          </a:extLst>
        </xdr:cNvPr>
        <xdr:cNvSpPr/>
      </xdr:nvSpPr>
      <xdr:spPr>
        <a:xfrm>
          <a:off x="8120744" y="6298747"/>
          <a:ext cx="5585731" cy="568778"/>
        </a:xfrm>
        <a:prstGeom prst="roundRect">
          <a:avLst>
            <a:gd name="adj" fmla="val 50000"/>
          </a:avLst>
        </a:prstGeom>
        <a:solidFill>
          <a:schemeClr val="bg1"/>
        </a:solidFill>
        <a:ln w="76200">
          <a:solidFill>
            <a:srgbClr val="E6051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cs-CZ" sz="1800" b="1">
              <a:solidFill>
                <a:schemeClr val="accent1">
                  <a:lumMod val="50000"/>
                </a:schemeClr>
              </a:solidFill>
            </a:rPr>
            <a:t>F      Výsledek validace</a:t>
          </a:r>
        </a:p>
      </xdr:txBody>
    </xdr:sp>
    <xdr:clientData/>
  </xdr:twoCellAnchor>
  <xdr:twoCellAnchor editAs="oneCell">
    <xdr:from>
      <xdr:col>2</xdr:col>
      <xdr:colOff>2698297</xdr:colOff>
      <xdr:row>0</xdr:row>
      <xdr:rowOff>95250</xdr:rowOff>
    </xdr:from>
    <xdr:to>
      <xdr:col>4</xdr:col>
      <xdr:colOff>133350</xdr:colOff>
      <xdr:row>3</xdr:row>
      <xdr:rowOff>91441</xdr:rowOff>
    </xdr:to>
    <xdr:pic>
      <xdr:nvPicPr>
        <xdr:cNvPr id="17" name="Picture 16" descr="See the source image">
          <a:extLst>
            <a:ext uri="{FF2B5EF4-FFF2-40B4-BE49-F238E27FC236}">
              <a16:creationId xmlns:a16="http://schemas.microsoft.com/office/drawing/2014/main" id="{00000000-0008-0000-0100-000011000000}"/>
            </a:ext>
          </a:extLst>
        </xdr:cNvPr>
        <xdr:cNvPicPr>
          <a:picLocks noChangeAspect="1" noChangeArrowheads="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1927" t="11670" r="1927" b="10145"/>
        <a:stretch/>
      </xdr:blipFill>
      <xdr:spPr bwMode="auto">
        <a:xfrm>
          <a:off x="5079547" y="95250"/>
          <a:ext cx="1483178" cy="6381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28574</xdr:rowOff>
    </xdr:from>
    <xdr:to>
      <xdr:col>4</xdr:col>
      <xdr:colOff>238125</xdr:colOff>
      <xdr:row>37</xdr:row>
      <xdr:rowOff>85724</xdr:rowOff>
    </xdr:to>
    <xdr:sp macro="" textlink="">
      <xdr:nvSpPr>
        <xdr:cNvPr id="9" name="Rectangle 8">
          <a:extLst>
            <a:ext uri="{FF2B5EF4-FFF2-40B4-BE49-F238E27FC236}">
              <a16:creationId xmlns:a16="http://schemas.microsoft.com/office/drawing/2014/main" id="{00000000-0008-0000-0100-000009000000}"/>
            </a:ext>
          </a:extLst>
        </xdr:cNvPr>
        <xdr:cNvSpPr/>
      </xdr:nvSpPr>
      <xdr:spPr>
        <a:xfrm>
          <a:off x="0" y="28574"/>
          <a:ext cx="6600825" cy="7419975"/>
        </a:xfrm>
        <a:prstGeom prst="rect">
          <a:avLst/>
        </a:prstGeom>
        <a:noFill/>
        <a:ln w="57150">
          <a:solidFill>
            <a:srgbClr val="00358E"/>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xdr:clientData/>
  </xdr:twoCellAnchor>
  <xdr:twoCellAnchor>
    <xdr:from>
      <xdr:col>5</xdr:col>
      <xdr:colOff>438150</xdr:colOff>
      <xdr:row>0</xdr:row>
      <xdr:rowOff>28575</xdr:rowOff>
    </xdr:from>
    <xdr:to>
      <xdr:col>11</xdr:col>
      <xdr:colOff>1352550</xdr:colOff>
      <xdr:row>37</xdr:row>
      <xdr:rowOff>85725</xdr:rowOff>
    </xdr:to>
    <xdr:sp macro="" textlink="">
      <xdr:nvSpPr>
        <xdr:cNvPr id="18" name="Rectangle 17">
          <a:extLst>
            <a:ext uri="{FF2B5EF4-FFF2-40B4-BE49-F238E27FC236}">
              <a16:creationId xmlns:a16="http://schemas.microsoft.com/office/drawing/2014/main" id="{00000000-0008-0000-0100-000012000000}"/>
            </a:ext>
          </a:extLst>
        </xdr:cNvPr>
        <xdr:cNvSpPr/>
      </xdr:nvSpPr>
      <xdr:spPr>
        <a:xfrm>
          <a:off x="7410450" y="28575"/>
          <a:ext cx="6600825" cy="7391400"/>
        </a:xfrm>
        <a:prstGeom prst="rect">
          <a:avLst/>
        </a:prstGeom>
        <a:noFill/>
        <a:ln w="57150">
          <a:solidFill>
            <a:srgbClr val="00358E"/>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xdr:clientData/>
  </xdr:twoCellAnchor>
  <xdr:twoCellAnchor>
    <xdr:from>
      <xdr:col>12</xdr:col>
      <xdr:colOff>571499</xdr:colOff>
      <xdr:row>1</xdr:row>
      <xdr:rowOff>0</xdr:rowOff>
    </xdr:from>
    <xdr:to>
      <xdr:col>14</xdr:col>
      <xdr:colOff>447675</xdr:colOff>
      <xdr:row>2</xdr:row>
      <xdr:rowOff>228600</xdr:rowOff>
    </xdr:to>
    <xdr:sp macro="" textlink="">
      <xdr:nvSpPr>
        <xdr:cNvPr id="19" name="Rectangle 18">
          <a:hlinkClick xmlns:r="http://schemas.openxmlformats.org/officeDocument/2006/relationships" r:id="rId9"/>
          <a:extLst>
            <a:ext uri="{FF2B5EF4-FFF2-40B4-BE49-F238E27FC236}">
              <a16:creationId xmlns:a16="http://schemas.microsoft.com/office/drawing/2014/main" id="{00000000-0008-0000-0100-000013000000}"/>
            </a:ext>
          </a:extLst>
        </xdr:cNvPr>
        <xdr:cNvSpPr/>
      </xdr:nvSpPr>
      <xdr:spPr>
        <a:xfrm>
          <a:off x="14820899" y="190500"/>
          <a:ext cx="1724026" cy="447675"/>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2000" b="1">
              <a:solidFill>
                <a:schemeClr val="bg1"/>
              </a:solidFill>
            </a:rPr>
            <a:t>Zpět na ÚVOD</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7</xdr:col>
      <xdr:colOff>1524000</xdr:colOff>
      <xdr:row>10</xdr:row>
      <xdr:rowOff>114300</xdr:rowOff>
    </xdr:from>
    <xdr:to>
      <xdr:col>7</xdr:col>
      <xdr:colOff>2447925</xdr:colOff>
      <xdr:row>12</xdr:row>
      <xdr:rowOff>123825</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10229850" y="2790825"/>
          <a:ext cx="923925" cy="390525"/>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2000" b="1">
              <a:solidFill>
                <a:schemeClr val="bg1"/>
              </a:solidFill>
            </a:rPr>
            <a:t>HOME</a:t>
          </a:r>
          <a:endParaRPr lang="cs-CZ" sz="1100" b="1">
            <a:solidFill>
              <a:schemeClr val="bg1"/>
            </a:solidFill>
          </a:endParaRPr>
        </a:p>
      </xdr:txBody>
    </xdr:sp>
    <xdr:clientData/>
  </xdr:twoCellAnchor>
  <mc:AlternateContent xmlns:mc="http://schemas.openxmlformats.org/markup-compatibility/2006">
    <mc:Choice xmlns:a14="http://schemas.microsoft.com/office/drawing/2010/main" Requires="a14">
      <xdr:twoCellAnchor editAs="oneCell">
        <xdr:from>
          <xdr:col>4</xdr:col>
          <xdr:colOff>66675</xdr:colOff>
          <xdr:row>6</xdr:row>
          <xdr:rowOff>66675</xdr:rowOff>
        </xdr:from>
        <xdr:to>
          <xdr:col>4</xdr:col>
          <xdr:colOff>1390650</xdr:colOff>
          <xdr:row>6</xdr:row>
          <xdr:rowOff>409575</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14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xdr:row>
          <xdr:rowOff>66675</xdr:rowOff>
        </xdr:from>
        <xdr:to>
          <xdr:col>5</xdr:col>
          <xdr:colOff>1285875</xdr:colOff>
          <xdr:row>6</xdr:row>
          <xdr:rowOff>409575</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14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2619375</xdr:colOff>
      <xdr:row>10</xdr:row>
      <xdr:rowOff>104775</xdr:rowOff>
    </xdr:from>
    <xdr:to>
      <xdr:col>7</xdr:col>
      <xdr:colOff>3857625</xdr:colOff>
      <xdr:row>12</xdr:row>
      <xdr:rowOff>115358</xdr:rowOff>
    </xdr:to>
    <xdr:sp macro="" textlink="">
      <xdr:nvSpPr>
        <xdr:cNvPr id="5" name="Rectangle 4">
          <a:hlinkClick xmlns:r="http://schemas.openxmlformats.org/officeDocument/2006/relationships" r:id="rId2"/>
          <a:extLst>
            <a:ext uri="{FF2B5EF4-FFF2-40B4-BE49-F238E27FC236}">
              <a16:creationId xmlns:a16="http://schemas.microsoft.com/office/drawing/2014/main" id="{00000000-0008-0000-1400-000005000000}"/>
            </a:ext>
          </a:extLst>
        </xdr:cNvPr>
        <xdr:cNvSpPr/>
      </xdr:nvSpPr>
      <xdr:spPr>
        <a:xfrm>
          <a:off x="11325225" y="2781300"/>
          <a:ext cx="1238250" cy="391583"/>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2000" b="1">
              <a:solidFill>
                <a:schemeClr val="bg1"/>
              </a:solidFill>
            </a:rPr>
            <a:t>Krok zpět</a:t>
          </a:r>
          <a:endParaRPr lang="cs-CZ" sz="1100" b="1">
            <a:solidFill>
              <a:schemeClr val="bg1"/>
            </a:solidFill>
          </a:endParaRPr>
        </a:p>
      </xdr:txBody>
    </xdr:sp>
    <xdr:clientData/>
  </xdr:twoCellAnchor>
  <mc:AlternateContent xmlns:mc="http://schemas.openxmlformats.org/markup-compatibility/2006">
    <mc:Choice xmlns:a14="http://schemas.microsoft.com/office/drawing/2010/main" Requires="a14">
      <xdr:twoCellAnchor editAs="oneCell">
        <xdr:from>
          <xdr:col>4</xdr:col>
          <xdr:colOff>76200</xdr:colOff>
          <xdr:row>5</xdr:row>
          <xdr:rowOff>57150</xdr:rowOff>
        </xdr:from>
        <xdr:to>
          <xdr:col>4</xdr:col>
          <xdr:colOff>1333500</xdr:colOff>
          <xdr:row>5</xdr:row>
          <xdr:rowOff>419100</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14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xdr:row>
          <xdr:rowOff>57150</xdr:rowOff>
        </xdr:from>
        <xdr:to>
          <xdr:col>5</xdr:col>
          <xdr:colOff>1333500</xdr:colOff>
          <xdr:row>5</xdr:row>
          <xdr:rowOff>419100</xdr:rowOff>
        </xdr:to>
        <xdr:sp macro="" textlink="">
          <xdr:nvSpPr>
            <xdr:cNvPr id="17412" name="Check Box 4" hidden="1">
              <a:extLst>
                <a:ext uri="{63B3BB69-23CF-44E3-9099-C40C66FF867C}">
                  <a14:compatExt spid="_x0000_s17412"/>
                </a:ext>
                <a:ext uri="{FF2B5EF4-FFF2-40B4-BE49-F238E27FC236}">
                  <a16:creationId xmlns:a16="http://schemas.microsoft.com/office/drawing/2014/main" id="{00000000-0008-0000-14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6</xdr:row>
          <xdr:rowOff>57150</xdr:rowOff>
        </xdr:from>
        <xdr:to>
          <xdr:col>6</xdr:col>
          <xdr:colOff>1333500</xdr:colOff>
          <xdr:row>6</xdr:row>
          <xdr:rowOff>419100</xdr:rowOff>
        </xdr:to>
        <xdr:sp macro="" textlink="">
          <xdr:nvSpPr>
            <xdr:cNvPr id="17414" name="Check Box 6" hidden="1">
              <a:extLst>
                <a:ext uri="{63B3BB69-23CF-44E3-9099-C40C66FF867C}">
                  <a14:compatExt spid="_x0000_s17414"/>
                </a:ext>
                <a:ext uri="{FF2B5EF4-FFF2-40B4-BE49-F238E27FC236}">
                  <a16:creationId xmlns:a16="http://schemas.microsoft.com/office/drawing/2014/main" id="{00000000-0008-0000-1400-00000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1.xml><?xml version="1.0" encoding="utf-8"?>
<xdr:wsDr xmlns:xdr="http://schemas.openxmlformats.org/drawingml/2006/spreadsheetDrawing" xmlns:a="http://schemas.openxmlformats.org/drawingml/2006/main">
  <xdr:twoCellAnchor>
    <xdr:from>
      <xdr:col>6</xdr:col>
      <xdr:colOff>2200275</xdr:colOff>
      <xdr:row>11</xdr:row>
      <xdr:rowOff>123825</xdr:rowOff>
    </xdr:from>
    <xdr:to>
      <xdr:col>6</xdr:col>
      <xdr:colOff>3124200</xdr:colOff>
      <xdr:row>13</xdr:row>
      <xdr:rowOff>114300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11820525" y="5895975"/>
          <a:ext cx="923925" cy="371475"/>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2000" b="1">
              <a:solidFill>
                <a:schemeClr val="bg1"/>
              </a:solidFill>
            </a:rPr>
            <a:t>HOME</a:t>
          </a:r>
          <a:endParaRPr lang="cs-CZ" sz="1100" b="1">
            <a:solidFill>
              <a:schemeClr val="bg1"/>
            </a:solidFill>
          </a:endParaRPr>
        </a:p>
      </xdr:txBody>
    </xdr:sp>
    <xdr:clientData/>
  </xdr:twoCellAnchor>
  <mc:AlternateContent xmlns:mc="http://schemas.openxmlformats.org/markup-compatibility/2006">
    <mc:Choice xmlns:a14="http://schemas.microsoft.com/office/drawing/2010/main" Requires="a14">
      <xdr:twoCellAnchor editAs="oneCell">
        <xdr:from>
          <xdr:col>4</xdr:col>
          <xdr:colOff>95250</xdr:colOff>
          <xdr:row>6</xdr:row>
          <xdr:rowOff>66675</xdr:rowOff>
        </xdr:from>
        <xdr:to>
          <xdr:col>4</xdr:col>
          <xdr:colOff>1390650</xdr:colOff>
          <xdr:row>6</xdr:row>
          <xdr:rowOff>742950</xdr:rowOff>
        </xdr:to>
        <xdr:sp macro="" textlink="">
          <xdr:nvSpPr>
            <xdr:cNvPr id="38913" name="Check Box 1" hidden="1">
              <a:extLst>
                <a:ext uri="{63B3BB69-23CF-44E3-9099-C40C66FF867C}">
                  <a14:compatExt spid="_x0000_s38913"/>
                </a:ext>
                <a:ext uri="{FF2B5EF4-FFF2-40B4-BE49-F238E27FC236}">
                  <a16:creationId xmlns:a16="http://schemas.microsoft.com/office/drawing/2014/main" id="{00000000-0008-0000-1500-00000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6</xdr:row>
          <xdr:rowOff>66675</xdr:rowOff>
        </xdr:from>
        <xdr:to>
          <xdr:col>3</xdr:col>
          <xdr:colOff>1219200</xdr:colOff>
          <xdr:row>6</xdr:row>
          <xdr:rowOff>762000</xdr:rowOff>
        </xdr:to>
        <xdr:sp macro="" textlink="">
          <xdr:nvSpPr>
            <xdr:cNvPr id="38914" name="Check Box 2" hidden="1">
              <a:extLst>
                <a:ext uri="{63B3BB69-23CF-44E3-9099-C40C66FF867C}">
                  <a14:compatExt spid="_x0000_s38914"/>
                </a:ext>
                <a:ext uri="{FF2B5EF4-FFF2-40B4-BE49-F238E27FC236}">
                  <a16:creationId xmlns:a16="http://schemas.microsoft.com/office/drawing/2014/main" id="{00000000-0008-0000-1500-00000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xdr:row>
          <xdr:rowOff>66675</xdr:rowOff>
        </xdr:from>
        <xdr:to>
          <xdr:col>4</xdr:col>
          <xdr:colOff>1390650</xdr:colOff>
          <xdr:row>7</xdr:row>
          <xdr:rowOff>438150</xdr:rowOff>
        </xdr:to>
        <xdr:sp macro="" textlink="">
          <xdr:nvSpPr>
            <xdr:cNvPr id="38915" name="Check Box 3" hidden="1">
              <a:extLst>
                <a:ext uri="{63B3BB69-23CF-44E3-9099-C40C66FF867C}">
                  <a14:compatExt spid="_x0000_s38915"/>
                </a:ext>
                <a:ext uri="{FF2B5EF4-FFF2-40B4-BE49-F238E27FC236}">
                  <a16:creationId xmlns:a16="http://schemas.microsoft.com/office/drawing/2014/main" id="{00000000-0008-0000-1500-00000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7</xdr:row>
          <xdr:rowOff>66675</xdr:rowOff>
        </xdr:from>
        <xdr:to>
          <xdr:col>3</xdr:col>
          <xdr:colOff>1247775</xdr:colOff>
          <xdr:row>7</xdr:row>
          <xdr:rowOff>438150</xdr:rowOff>
        </xdr:to>
        <xdr:sp macro="" textlink="">
          <xdr:nvSpPr>
            <xdr:cNvPr id="38916" name="Check Box 4" hidden="1">
              <a:extLst>
                <a:ext uri="{63B3BB69-23CF-44E3-9099-C40C66FF867C}">
                  <a14:compatExt spid="_x0000_s38916"/>
                </a:ext>
                <a:ext uri="{FF2B5EF4-FFF2-40B4-BE49-F238E27FC236}">
                  <a16:creationId xmlns:a16="http://schemas.microsoft.com/office/drawing/2014/main" id="{00000000-0008-0000-1500-00000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xdr:row>
          <xdr:rowOff>66675</xdr:rowOff>
        </xdr:from>
        <xdr:to>
          <xdr:col>5</xdr:col>
          <xdr:colOff>1390650</xdr:colOff>
          <xdr:row>7</xdr:row>
          <xdr:rowOff>438150</xdr:rowOff>
        </xdr:to>
        <xdr:sp macro="" textlink="">
          <xdr:nvSpPr>
            <xdr:cNvPr id="38917" name="Check Box 5" hidden="1">
              <a:extLst>
                <a:ext uri="{63B3BB69-23CF-44E3-9099-C40C66FF867C}">
                  <a14:compatExt spid="_x0000_s38917"/>
                </a:ext>
                <a:ext uri="{FF2B5EF4-FFF2-40B4-BE49-F238E27FC236}">
                  <a16:creationId xmlns:a16="http://schemas.microsoft.com/office/drawing/2014/main" id="{00000000-0008-0000-1500-00000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xdr:row>
          <xdr:rowOff>66675</xdr:rowOff>
        </xdr:from>
        <xdr:to>
          <xdr:col>4</xdr:col>
          <xdr:colOff>1390650</xdr:colOff>
          <xdr:row>7</xdr:row>
          <xdr:rowOff>438150</xdr:rowOff>
        </xdr:to>
        <xdr:sp macro="" textlink="">
          <xdr:nvSpPr>
            <xdr:cNvPr id="38918" name="Check Box 6" hidden="1">
              <a:extLst>
                <a:ext uri="{63B3BB69-23CF-44E3-9099-C40C66FF867C}">
                  <a14:compatExt spid="_x0000_s38918"/>
                </a:ext>
                <a:ext uri="{FF2B5EF4-FFF2-40B4-BE49-F238E27FC236}">
                  <a16:creationId xmlns:a16="http://schemas.microsoft.com/office/drawing/2014/main" id="{00000000-0008-0000-1500-00000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5</xdr:row>
          <xdr:rowOff>76200</xdr:rowOff>
        </xdr:from>
        <xdr:to>
          <xdr:col>3</xdr:col>
          <xdr:colOff>1238250</xdr:colOff>
          <xdr:row>5</xdr:row>
          <xdr:rowOff>2228850</xdr:rowOff>
        </xdr:to>
        <xdr:sp macro="" textlink="">
          <xdr:nvSpPr>
            <xdr:cNvPr id="38919" name="Check Box 7" hidden="1">
              <a:extLst>
                <a:ext uri="{63B3BB69-23CF-44E3-9099-C40C66FF867C}">
                  <a14:compatExt spid="_x0000_s38919"/>
                </a:ext>
                <a:ext uri="{FF2B5EF4-FFF2-40B4-BE49-F238E27FC236}">
                  <a16:creationId xmlns:a16="http://schemas.microsoft.com/office/drawing/2014/main" id="{00000000-0008-0000-1500-00000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5</xdr:row>
          <xdr:rowOff>76200</xdr:rowOff>
        </xdr:from>
        <xdr:to>
          <xdr:col>4</xdr:col>
          <xdr:colOff>1238250</xdr:colOff>
          <xdr:row>5</xdr:row>
          <xdr:rowOff>2228850</xdr:rowOff>
        </xdr:to>
        <xdr:sp macro="" textlink="">
          <xdr:nvSpPr>
            <xdr:cNvPr id="38920" name="Check Box 8" hidden="1">
              <a:extLst>
                <a:ext uri="{63B3BB69-23CF-44E3-9099-C40C66FF867C}">
                  <a14:compatExt spid="_x0000_s38920"/>
                </a:ext>
                <a:ext uri="{FF2B5EF4-FFF2-40B4-BE49-F238E27FC236}">
                  <a16:creationId xmlns:a16="http://schemas.microsoft.com/office/drawing/2014/main" id="{00000000-0008-0000-1500-00000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xdr:row>
          <xdr:rowOff>76200</xdr:rowOff>
        </xdr:from>
        <xdr:to>
          <xdr:col>5</xdr:col>
          <xdr:colOff>1238250</xdr:colOff>
          <xdr:row>5</xdr:row>
          <xdr:rowOff>2228850</xdr:rowOff>
        </xdr:to>
        <xdr:sp macro="" textlink="">
          <xdr:nvSpPr>
            <xdr:cNvPr id="38921" name="Check Box 9" hidden="1">
              <a:extLst>
                <a:ext uri="{63B3BB69-23CF-44E3-9099-C40C66FF867C}">
                  <a14:compatExt spid="_x0000_s38921"/>
                </a:ext>
                <a:ext uri="{FF2B5EF4-FFF2-40B4-BE49-F238E27FC236}">
                  <a16:creationId xmlns:a16="http://schemas.microsoft.com/office/drawing/2014/main" id="{00000000-0008-0000-1500-00000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3219450</xdr:colOff>
      <xdr:row>11</xdr:row>
      <xdr:rowOff>114300</xdr:rowOff>
    </xdr:from>
    <xdr:to>
      <xdr:col>6</xdr:col>
      <xdr:colOff>4457700</xdr:colOff>
      <xdr:row>13</xdr:row>
      <xdr:rowOff>105833</xdr:rowOff>
    </xdr:to>
    <xdr:sp macro="" textlink="">
      <xdr:nvSpPr>
        <xdr:cNvPr id="12" name="Rectangle 11">
          <a:hlinkClick xmlns:r="http://schemas.openxmlformats.org/officeDocument/2006/relationships" r:id="rId2"/>
          <a:extLst>
            <a:ext uri="{FF2B5EF4-FFF2-40B4-BE49-F238E27FC236}">
              <a16:creationId xmlns:a16="http://schemas.microsoft.com/office/drawing/2014/main" id="{00000000-0008-0000-1500-00000C000000}"/>
            </a:ext>
          </a:extLst>
        </xdr:cNvPr>
        <xdr:cNvSpPr/>
      </xdr:nvSpPr>
      <xdr:spPr>
        <a:xfrm>
          <a:off x="12839700" y="5572125"/>
          <a:ext cx="1238250" cy="372533"/>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2000" b="1">
              <a:solidFill>
                <a:schemeClr val="bg1"/>
              </a:solidFill>
            </a:rPr>
            <a:t>Krok zpět</a:t>
          </a:r>
          <a:endParaRPr lang="cs-CZ" sz="1100" b="1">
            <a:solidFill>
              <a:schemeClr val="bg1"/>
            </a:solidFill>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7</xdr:col>
      <xdr:colOff>76200</xdr:colOff>
      <xdr:row>0</xdr:row>
      <xdr:rowOff>276225</xdr:rowOff>
    </xdr:from>
    <xdr:to>
      <xdr:col>8</xdr:col>
      <xdr:colOff>390525</xdr:colOff>
      <xdr:row>1</xdr:row>
      <xdr:rowOff>352425</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14163675" y="276225"/>
          <a:ext cx="923925" cy="371475"/>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2000" b="1">
              <a:solidFill>
                <a:schemeClr val="bg1"/>
              </a:solidFill>
            </a:rPr>
            <a:t>HOME</a:t>
          </a:r>
          <a:endParaRPr lang="cs-CZ" sz="1100" b="1">
            <a:solidFill>
              <a:schemeClr val="bg1"/>
            </a:solidFill>
          </a:endParaRPr>
        </a:p>
      </xdr:txBody>
    </xdr:sp>
    <xdr:clientData/>
  </xdr:twoCellAnchor>
  <mc:AlternateContent xmlns:mc="http://schemas.openxmlformats.org/markup-compatibility/2006">
    <mc:Choice xmlns:a14="http://schemas.microsoft.com/office/drawing/2010/main" Requires="a14">
      <xdr:twoCellAnchor editAs="oneCell">
        <xdr:from>
          <xdr:col>4</xdr:col>
          <xdr:colOff>95250</xdr:colOff>
          <xdr:row>5</xdr:row>
          <xdr:rowOff>66675</xdr:rowOff>
        </xdr:from>
        <xdr:to>
          <xdr:col>4</xdr:col>
          <xdr:colOff>1257300</xdr:colOff>
          <xdr:row>6</xdr:row>
          <xdr:rowOff>3562350</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16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xdr:row>
          <xdr:rowOff>66675</xdr:rowOff>
        </xdr:from>
        <xdr:to>
          <xdr:col>5</xdr:col>
          <xdr:colOff>1257300</xdr:colOff>
          <xdr:row>6</xdr:row>
          <xdr:rowOff>3533775</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16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457200</xdr:colOff>
      <xdr:row>0</xdr:row>
      <xdr:rowOff>285751</xdr:rowOff>
    </xdr:from>
    <xdr:to>
      <xdr:col>10</xdr:col>
      <xdr:colOff>476250</xdr:colOff>
      <xdr:row>1</xdr:row>
      <xdr:rowOff>352426</xdr:rowOff>
    </xdr:to>
    <xdr:sp macro="" textlink="">
      <xdr:nvSpPr>
        <xdr:cNvPr id="5" name="Rectangle 4">
          <a:hlinkClick xmlns:r="http://schemas.openxmlformats.org/officeDocument/2006/relationships" r:id="rId2"/>
          <a:extLst>
            <a:ext uri="{FF2B5EF4-FFF2-40B4-BE49-F238E27FC236}">
              <a16:creationId xmlns:a16="http://schemas.microsoft.com/office/drawing/2014/main" id="{00000000-0008-0000-1600-000005000000}"/>
            </a:ext>
          </a:extLst>
        </xdr:cNvPr>
        <xdr:cNvSpPr/>
      </xdr:nvSpPr>
      <xdr:spPr>
        <a:xfrm>
          <a:off x="15154275" y="285751"/>
          <a:ext cx="1238250" cy="361950"/>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2000" b="1">
              <a:solidFill>
                <a:schemeClr val="bg1"/>
              </a:solidFill>
            </a:rPr>
            <a:t>Krok zpět</a:t>
          </a:r>
          <a:endParaRPr lang="cs-CZ" sz="1100" b="1">
            <a:solidFill>
              <a:schemeClr val="bg1"/>
            </a:solidFill>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7</xdr:col>
      <xdr:colOff>723900</xdr:colOff>
      <xdr:row>22</xdr:row>
      <xdr:rowOff>47625</xdr:rowOff>
    </xdr:from>
    <xdr:to>
      <xdr:col>7</xdr:col>
      <xdr:colOff>1647825</xdr:colOff>
      <xdr:row>24</xdr:row>
      <xdr:rowOff>38100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700-000002000000}"/>
            </a:ext>
          </a:extLst>
        </xdr:cNvPr>
        <xdr:cNvSpPr/>
      </xdr:nvSpPr>
      <xdr:spPr>
        <a:xfrm>
          <a:off x="10934700" y="14163675"/>
          <a:ext cx="923925" cy="371475"/>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2000" b="1">
              <a:solidFill>
                <a:schemeClr val="bg1"/>
              </a:solidFill>
            </a:rPr>
            <a:t>HOME</a:t>
          </a:r>
          <a:endParaRPr lang="cs-CZ" sz="1100" b="1">
            <a:solidFill>
              <a:schemeClr val="bg1"/>
            </a:solidFill>
          </a:endParaRPr>
        </a:p>
      </xdr:txBody>
    </xdr:sp>
    <xdr:clientData/>
  </xdr:twoCellAnchor>
  <mc:AlternateContent xmlns:mc="http://schemas.openxmlformats.org/markup-compatibility/2006">
    <mc:Choice xmlns:a14="http://schemas.microsoft.com/office/drawing/2010/main" Requires="a14">
      <xdr:twoCellAnchor editAs="oneCell">
        <xdr:from>
          <xdr:col>2</xdr:col>
          <xdr:colOff>57150</xdr:colOff>
          <xdr:row>11</xdr:row>
          <xdr:rowOff>142875</xdr:rowOff>
        </xdr:from>
        <xdr:to>
          <xdr:col>2</xdr:col>
          <xdr:colOff>361950</xdr:colOff>
          <xdr:row>11</xdr:row>
          <xdr:rowOff>2238375</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1700-00000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133350</xdr:rowOff>
        </xdr:from>
        <xdr:to>
          <xdr:col>3</xdr:col>
          <xdr:colOff>400050</xdr:colOff>
          <xdr:row>11</xdr:row>
          <xdr:rowOff>2238375</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00000000-0008-0000-1700-00000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1740959</xdr:colOff>
      <xdr:row>22</xdr:row>
      <xdr:rowOff>64559</xdr:rowOff>
    </xdr:from>
    <xdr:to>
      <xdr:col>7</xdr:col>
      <xdr:colOff>2979208</xdr:colOff>
      <xdr:row>24</xdr:row>
      <xdr:rowOff>57151</xdr:rowOff>
    </xdr:to>
    <xdr:sp macro="" textlink="">
      <xdr:nvSpPr>
        <xdr:cNvPr id="6" name="Rectangle 5">
          <a:hlinkClick xmlns:r="http://schemas.openxmlformats.org/officeDocument/2006/relationships" r:id="rId2"/>
          <a:extLst>
            <a:ext uri="{FF2B5EF4-FFF2-40B4-BE49-F238E27FC236}">
              <a16:creationId xmlns:a16="http://schemas.microsoft.com/office/drawing/2014/main" id="{00000000-0008-0000-1700-000006000000}"/>
            </a:ext>
          </a:extLst>
        </xdr:cNvPr>
        <xdr:cNvSpPr/>
      </xdr:nvSpPr>
      <xdr:spPr>
        <a:xfrm>
          <a:off x="11951759" y="14180609"/>
          <a:ext cx="1238249" cy="373592"/>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2000" b="1">
              <a:solidFill>
                <a:schemeClr val="bg1"/>
              </a:solidFill>
            </a:rPr>
            <a:t>Krok zpět</a:t>
          </a:r>
          <a:endParaRPr lang="cs-CZ" sz="1100" b="1">
            <a:solidFill>
              <a:schemeClr val="bg1"/>
            </a:solidFill>
          </a:endParaRPr>
        </a:p>
      </xdr:txBody>
    </xdr:sp>
    <xdr:clientData/>
  </xdr:twoCellAnchor>
  <mc:AlternateContent xmlns:mc="http://schemas.openxmlformats.org/markup-compatibility/2006">
    <mc:Choice xmlns:a14="http://schemas.microsoft.com/office/drawing/2010/main" Requires="a14">
      <xdr:twoCellAnchor editAs="oneCell">
        <xdr:from>
          <xdr:col>4</xdr:col>
          <xdr:colOff>57150</xdr:colOff>
          <xdr:row>5</xdr:row>
          <xdr:rowOff>76200</xdr:rowOff>
        </xdr:from>
        <xdr:to>
          <xdr:col>4</xdr:col>
          <xdr:colOff>1409700</xdr:colOff>
          <xdr:row>5</xdr:row>
          <xdr:rowOff>552450</xdr:rowOff>
        </xdr:to>
        <xdr:sp macro="" textlink="">
          <xdr:nvSpPr>
            <xdr:cNvPr id="40963" name="Check Box 3" hidden="1">
              <a:extLst>
                <a:ext uri="{63B3BB69-23CF-44E3-9099-C40C66FF867C}">
                  <a14:compatExt spid="_x0000_s40963"/>
                </a:ext>
                <a:ext uri="{FF2B5EF4-FFF2-40B4-BE49-F238E27FC236}">
                  <a16:creationId xmlns:a16="http://schemas.microsoft.com/office/drawing/2014/main" id="{00000000-0008-0000-1700-00000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5</xdr:row>
          <xdr:rowOff>76200</xdr:rowOff>
        </xdr:from>
        <xdr:to>
          <xdr:col>6</xdr:col>
          <xdr:colOff>0</xdr:colOff>
          <xdr:row>5</xdr:row>
          <xdr:rowOff>552450</xdr:rowOff>
        </xdr:to>
        <xdr:sp macro="" textlink="">
          <xdr:nvSpPr>
            <xdr:cNvPr id="40964" name="Check Box 4" hidden="1">
              <a:extLst>
                <a:ext uri="{63B3BB69-23CF-44E3-9099-C40C66FF867C}">
                  <a14:compatExt spid="_x0000_s40964"/>
                </a:ext>
                <a:ext uri="{FF2B5EF4-FFF2-40B4-BE49-F238E27FC236}">
                  <a16:creationId xmlns:a16="http://schemas.microsoft.com/office/drawing/2014/main" id="{00000000-0008-0000-1700-00000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6</xdr:row>
          <xdr:rowOff>133350</xdr:rowOff>
        </xdr:from>
        <xdr:to>
          <xdr:col>4</xdr:col>
          <xdr:colOff>1400175</xdr:colOff>
          <xdr:row>9</xdr:row>
          <xdr:rowOff>247650</xdr:rowOff>
        </xdr:to>
        <xdr:sp macro="" textlink="">
          <xdr:nvSpPr>
            <xdr:cNvPr id="40970" name="Check Box 10" hidden="1">
              <a:extLst>
                <a:ext uri="{63B3BB69-23CF-44E3-9099-C40C66FF867C}">
                  <a14:compatExt spid="_x0000_s40970"/>
                </a:ext>
                <a:ext uri="{FF2B5EF4-FFF2-40B4-BE49-F238E27FC236}">
                  <a16:creationId xmlns:a16="http://schemas.microsoft.com/office/drawing/2014/main" id="{00000000-0008-0000-1700-00000A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xdr:row>
          <xdr:rowOff>133350</xdr:rowOff>
        </xdr:from>
        <xdr:to>
          <xdr:col>5</xdr:col>
          <xdr:colOff>1400175</xdr:colOff>
          <xdr:row>9</xdr:row>
          <xdr:rowOff>247650</xdr:rowOff>
        </xdr:to>
        <xdr:sp macro="" textlink="">
          <xdr:nvSpPr>
            <xdr:cNvPr id="40971" name="Check Box 11" hidden="1">
              <a:extLst>
                <a:ext uri="{63B3BB69-23CF-44E3-9099-C40C66FF867C}">
                  <a14:compatExt spid="_x0000_s40971"/>
                </a:ext>
                <a:ext uri="{FF2B5EF4-FFF2-40B4-BE49-F238E27FC236}">
                  <a16:creationId xmlns:a16="http://schemas.microsoft.com/office/drawing/2014/main" id="{00000000-0008-0000-1700-00000B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10</xdr:row>
          <xdr:rowOff>133350</xdr:rowOff>
        </xdr:from>
        <xdr:to>
          <xdr:col>6</xdr:col>
          <xdr:colOff>1400175</xdr:colOff>
          <xdr:row>11</xdr:row>
          <xdr:rowOff>2543175</xdr:rowOff>
        </xdr:to>
        <xdr:sp macro="" textlink="">
          <xdr:nvSpPr>
            <xdr:cNvPr id="40975" name="Check Box 15" hidden="1">
              <a:extLst>
                <a:ext uri="{63B3BB69-23CF-44E3-9099-C40C66FF867C}">
                  <a14:compatExt spid="_x0000_s40975"/>
                </a:ext>
                <a:ext uri="{FF2B5EF4-FFF2-40B4-BE49-F238E27FC236}">
                  <a16:creationId xmlns:a16="http://schemas.microsoft.com/office/drawing/2014/main" id="{00000000-0008-0000-1700-00000F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12</xdr:row>
          <xdr:rowOff>133350</xdr:rowOff>
        </xdr:from>
        <xdr:to>
          <xdr:col>4</xdr:col>
          <xdr:colOff>1400175</xdr:colOff>
          <xdr:row>12</xdr:row>
          <xdr:rowOff>3724275</xdr:rowOff>
        </xdr:to>
        <xdr:sp macro="" textlink="">
          <xdr:nvSpPr>
            <xdr:cNvPr id="40976" name="Check Box 16" hidden="1">
              <a:extLst>
                <a:ext uri="{63B3BB69-23CF-44E3-9099-C40C66FF867C}">
                  <a14:compatExt spid="_x0000_s40976"/>
                </a:ext>
                <a:ext uri="{FF2B5EF4-FFF2-40B4-BE49-F238E27FC236}">
                  <a16:creationId xmlns:a16="http://schemas.microsoft.com/office/drawing/2014/main" id="{00000000-0008-0000-1700-000010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12</xdr:row>
          <xdr:rowOff>133350</xdr:rowOff>
        </xdr:from>
        <xdr:to>
          <xdr:col>5</xdr:col>
          <xdr:colOff>1400175</xdr:colOff>
          <xdr:row>12</xdr:row>
          <xdr:rowOff>3724275</xdr:rowOff>
        </xdr:to>
        <xdr:sp macro="" textlink="">
          <xdr:nvSpPr>
            <xdr:cNvPr id="40977" name="Check Box 17" hidden="1">
              <a:extLst>
                <a:ext uri="{63B3BB69-23CF-44E3-9099-C40C66FF867C}">
                  <a14:compatExt spid="_x0000_s40977"/>
                </a:ext>
                <a:ext uri="{FF2B5EF4-FFF2-40B4-BE49-F238E27FC236}">
                  <a16:creationId xmlns:a16="http://schemas.microsoft.com/office/drawing/2014/main" id="{00000000-0008-0000-1700-00001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12</xdr:row>
          <xdr:rowOff>133350</xdr:rowOff>
        </xdr:from>
        <xdr:to>
          <xdr:col>6</xdr:col>
          <xdr:colOff>1400175</xdr:colOff>
          <xdr:row>12</xdr:row>
          <xdr:rowOff>3724275</xdr:rowOff>
        </xdr:to>
        <xdr:sp macro="" textlink="">
          <xdr:nvSpPr>
            <xdr:cNvPr id="40978" name="Check Box 18" hidden="1">
              <a:extLst>
                <a:ext uri="{63B3BB69-23CF-44E3-9099-C40C66FF867C}">
                  <a14:compatExt spid="_x0000_s40978"/>
                </a:ext>
                <a:ext uri="{FF2B5EF4-FFF2-40B4-BE49-F238E27FC236}">
                  <a16:creationId xmlns:a16="http://schemas.microsoft.com/office/drawing/2014/main" id="{00000000-0008-0000-1700-00001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13</xdr:row>
          <xdr:rowOff>66675</xdr:rowOff>
        </xdr:from>
        <xdr:to>
          <xdr:col>4</xdr:col>
          <xdr:colOff>1400175</xdr:colOff>
          <xdr:row>13</xdr:row>
          <xdr:rowOff>476250</xdr:rowOff>
        </xdr:to>
        <xdr:sp macro="" textlink="">
          <xdr:nvSpPr>
            <xdr:cNvPr id="40979" name="Check Box 19" hidden="1">
              <a:extLst>
                <a:ext uri="{63B3BB69-23CF-44E3-9099-C40C66FF867C}">
                  <a14:compatExt spid="_x0000_s40979"/>
                </a:ext>
                <a:ext uri="{FF2B5EF4-FFF2-40B4-BE49-F238E27FC236}">
                  <a16:creationId xmlns:a16="http://schemas.microsoft.com/office/drawing/2014/main" id="{00000000-0008-0000-1700-00001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14</xdr:row>
          <xdr:rowOff>66675</xdr:rowOff>
        </xdr:from>
        <xdr:to>
          <xdr:col>5</xdr:col>
          <xdr:colOff>1400175</xdr:colOff>
          <xdr:row>14</xdr:row>
          <xdr:rowOff>400050</xdr:rowOff>
        </xdr:to>
        <xdr:sp macro="" textlink="">
          <xdr:nvSpPr>
            <xdr:cNvPr id="40980" name="Check Box 20" hidden="1">
              <a:extLst>
                <a:ext uri="{63B3BB69-23CF-44E3-9099-C40C66FF867C}">
                  <a14:compatExt spid="_x0000_s40980"/>
                </a:ext>
                <a:ext uri="{FF2B5EF4-FFF2-40B4-BE49-F238E27FC236}">
                  <a16:creationId xmlns:a16="http://schemas.microsoft.com/office/drawing/2014/main" id="{00000000-0008-0000-1700-00001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15</xdr:row>
          <xdr:rowOff>66675</xdr:rowOff>
        </xdr:from>
        <xdr:to>
          <xdr:col>4</xdr:col>
          <xdr:colOff>1400175</xdr:colOff>
          <xdr:row>15</xdr:row>
          <xdr:rowOff>361950</xdr:rowOff>
        </xdr:to>
        <xdr:sp macro="" textlink="">
          <xdr:nvSpPr>
            <xdr:cNvPr id="40981" name="Check Box 21" hidden="1">
              <a:extLst>
                <a:ext uri="{63B3BB69-23CF-44E3-9099-C40C66FF867C}">
                  <a14:compatExt spid="_x0000_s40981"/>
                </a:ext>
                <a:ext uri="{FF2B5EF4-FFF2-40B4-BE49-F238E27FC236}">
                  <a16:creationId xmlns:a16="http://schemas.microsoft.com/office/drawing/2014/main" id="{00000000-0008-0000-1700-000015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16</xdr:row>
          <xdr:rowOff>66675</xdr:rowOff>
        </xdr:from>
        <xdr:to>
          <xdr:col>4</xdr:col>
          <xdr:colOff>1400175</xdr:colOff>
          <xdr:row>16</xdr:row>
          <xdr:rowOff>361950</xdr:rowOff>
        </xdr:to>
        <xdr:sp macro="" textlink="">
          <xdr:nvSpPr>
            <xdr:cNvPr id="40982" name="Check Box 22" hidden="1">
              <a:extLst>
                <a:ext uri="{63B3BB69-23CF-44E3-9099-C40C66FF867C}">
                  <a14:compatExt spid="_x0000_s40982"/>
                </a:ext>
                <a:ext uri="{FF2B5EF4-FFF2-40B4-BE49-F238E27FC236}">
                  <a16:creationId xmlns:a16="http://schemas.microsoft.com/office/drawing/2014/main" id="{00000000-0008-0000-1700-000016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17</xdr:row>
          <xdr:rowOff>66675</xdr:rowOff>
        </xdr:from>
        <xdr:to>
          <xdr:col>4</xdr:col>
          <xdr:colOff>1400175</xdr:colOff>
          <xdr:row>17</xdr:row>
          <xdr:rowOff>476250</xdr:rowOff>
        </xdr:to>
        <xdr:sp macro="" textlink="">
          <xdr:nvSpPr>
            <xdr:cNvPr id="40983" name="Check Box 23" hidden="1">
              <a:extLst>
                <a:ext uri="{63B3BB69-23CF-44E3-9099-C40C66FF867C}">
                  <a14:compatExt spid="_x0000_s40983"/>
                </a:ext>
                <a:ext uri="{FF2B5EF4-FFF2-40B4-BE49-F238E27FC236}">
                  <a16:creationId xmlns:a16="http://schemas.microsoft.com/office/drawing/2014/main" id="{00000000-0008-0000-1700-000017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13</xdr:row>
          <xdr:rowOff>66675</xdr:rowOff>
        </xdr:from>
        <xdr:to>
          <xdr:col>5</xdr:col>
          <xdr:colOff>1400175</xdr:colOff>
          <xdr:row>13</xdr:row>
          <xdr:rowOff>476250</xdr:rowOff>
        </xdr:to>
        <xdr:sp macro="" textlink="">
          <xdr:nvSpPr>
            <xdr:cNvPr id="40984" name="Check Box 24" hidden="1">
              <a:extLst>
                <a:ext uri="{63B3BB69-23CF-44E3-9099-C40C66FF867C}">
                  <a14:compatExt spid="_x0000_s40984"/>
                </a:ext>
                <a:ext uri="{FF2B5EF4-FFF2-40B4-BE49-F238E27FC236}">
                  <a16:creationId xmlns:a16="http://schemas.microsoft.com/office/drawing/2014/main" id="{00000000-0008-0000-1700-000018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13</xdr:row>
          <xdr:rowOff>66675</xdr:rowOff>
        </xdr:from>
        <xdr:to>
          <xdr:col>6</xdr:col>
          <xdr:colOff>1400175</xdr:colOff>
          <xdr:row>13</xdr:row>
          <xdr:rowOff>476250</xdr:rowOff>
        </xdr:to>
        <xdr:sp macro="" textlink="">
          <xdr:nvSpPr>
            <xdr:cNvPr id="40985" name="Check Box 25" hidden="1">
              <a:extLst>
                <a:ext uri="{63B3BB69-23CF-44E3-9099-C40C66FF867C}">
                  <a14:compatExt spid="_x0000_s40985"/>
                </a:ext>
                <a:ext uri="{FF2B5EF4-FFF2-40B4-BE49-F238E27FC236}">
                  <a16:creationId xmlns:a16="http://schemas.microsoft.com/office/drawing/2014/main" id="{00000000-0008-0000-1700-000019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14</xdr:row>
          <xdr:rowOff>66675</xdr:rowOff>
        </xdr:from>
        <xdr:to>
          <xdr:col>6</xdr:col>
          <xdr:colOff>1400175</xdr:colOff>
          <xdr:row>14</xdr:row>
          <xdr:rowOff>400050</xdr:rowOff>
        </xdr:to>
        <xdr:sp macro="" textlink="">
          <xdr:nvSpPr>
            <xdr:cNvPr id="40986" name="Check Box 26" hidden="1">
              <a:extLst>
                <a:ext uri="{63B3BB69-23CF-44E3-9099-C40C66FF867C}">
                  <a14:compatExt spid="_x0000_s40986"/>
                </a:ext>
                <a:ext uri="{FF2B5EF4-FFF2-40B4-BE49-F238E27FC236}">
                  <a16:creationId xmlns:a16="http://schemas.microsoft.com/office/drawing/2014/main" id="{00000000-0008-0000-1700-00001A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16</xdr:row>
          <xdr:rowOff>66675</xdr:rowOff>
        </xdr:from>
        <xdr:to>
          <xdr:col>5</xdr:col>
          <xdr:colOff>1400175</xdr:colOff>
          <xdr:row>16</xdr:row>
          <xdr:rowOff>361950</xdr:rowOff>
        </xdr:to>
        <xdr:sp macro="" textlink="">
          <xdr:nvSpPr>
            <xdr:cNvPr id="40987" name="Check Box 27" hidden="1">
              <a:extLst>
                <a:ext uri="{63B3BB69-23CF-44E3-9099-C40C66FF867C}">
                  <a14:compatExt spid="_x0000_s40987"/>
                </a:ext>
                <a:ext uri="{FF2B5EF4-FFF2-40B4-BE49-F238E27FC236}">
                  <a16:creationId xmlns:a16="http://schemas.microsoft.com/office/drawing/2014/main" id="{00000000-0008-0000-1700-00001B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16</xdr:row>
          <xdr:rowOff>66675</xdr:rowOff>
        </xdr:from>
        <xdr:to>
          <xdr:col>6</xdr:col>
          <xdr:colOff>1400175</xdr:colOff>
          <xdr:row>16</xdr:row>
          <xdr:rowOff>361950</xdr:rowOff>
        </xdr:to>
        <xdr:sp macro="" textlink="">
          <xdr:nvSpPr>
            <xdr:cNvPr id="40988" name="Check Box 28" hidden="1">
              <a:extLst>
                <a:ext uri="{63B3BB69-23CF-44E3-9099-C40C66FF867C}">
                  <a14:compatExt spid="_x0000_s40988"/>
                </a:ext>
                <a:ext uri="{FF2B5EF4-FFF2-40B4-BE49-F238E27FC236}">
                  <a16:creationId xmlns:a16="http://schemas.microsoft.com/office/drawing/2014/main" id="{00000000-0008-0000-1700-00001C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17</xdr:row>
          <xdr:rowOff>66675</xdr:rowOff>
        </xdr:from>
        <xdr:to>
          <xdr:col>5</xdr:col>
          <xdr:colOff>1400175</xdr:colOff>
          <xdr:row>17</xdr:row>
          <xdr:rowOff>476250</xdr:rowOff>
        </xdr:to>
        <xdr:sp macro="" textlink="">
          <xdr:nvSpPr>
            <xdr:cNvPr id="40989" name="Check Box 29" hidden="1">
              <a:extLst>
                <a:ext uri="{63B3BB69-23CF-44E3-9099-C40C66FF867C}">
                  <a14:compatExt spid="_x0000_s40989"/>
                </a:ext>
                <a:ext uri="{FF2B5EF4-FFF2-40B4-BE49-F238E27FC236}">
                  <a16:creationId xmlns:a16="http://schemas.microsoft.com/office/drawing/2014/main" id="{00000000-0008-0000-1700-00001D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17</xdr:row>
          <xdr:rowOff>66675</xdr:rowOff>
        </xdr:from>
        <xdr:to>
          <xdr:col>6</xdr:col>
          <xdr:colOff>1400175</xdr:colOff>
          <xdr:row>17</xdr:row>
          <xdr:rowOff>476250</xdr:rowOff>
        </xdr:to>
        <xdr:sp macro="" textlink="">
          <xdr:nvSpPr>
            <xdr:cNvPr id="40990" name="Check Box 30" hidden="1">
              <a:extLst>
                <a:ext uri="{63B3BB69-23CF-44E3-9099-C40C66FF867C}">
                  <a14:compatExt spid="_x0000_s40990"/>
                </a:ext>
                <a:ext uri="{FF2B5EF4-FFF2-40B4-BE49-F238E27FC236}">
                  <a16:creationId xmlns:a16="http://schemas.microsoft.com/office/drawing/2014/main" id="{00000000-0008-0000-1700-00001E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15</xdr:row>
          <xdr:rowOff>66675</xdr:rowOff>
        </xdr:from>
        <xdr:to>
          <xdr:col>5</xdr:col>
          <xdr:colOff>1400175</xdr:colOff>
          <xdr:row>15</xdr:row>
          <xdr:rowOff>361950</xdr:rowOff>
        </xdr:to>
        <xdr:sp macro="" textlink="">
          <xdr:nvSpPr>
            <xdr:cNvPr id="40991" name="Check Box 31" hidden="1">
              <a:extLst>
                <a:ext uri="{63B3BB69-23CF-44E3-9099-C40C66FF867C}">
                  <a14:compatExt spid="_x0000_s40991"/>
                </a:ext>
                <a:ext uri="{FF2B5EF4-FFF2-40B4-BE49-F238E27FC236}">
                  <a16:creationId xmlns:a16="http://schemas.microsoft.com/office/drawing/2014/main" id="{00000000-0008-0000-1700-00001F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15</xdr:row>
          <xdr:rowOff>66675</xdr:rowOff>
        </xdr:from>
        <xdr:to>
          <xdr:col>6</xdr:col>
          <xdr:colOff>1400175</xdr:colOff>
          <xdr:row>15</xdr:row>
          <xdr:rowOff>361950</xdr:rowOff>
        </xdr:to>
        <xdr:sp macro="" textlink="">
          <xdr:nvSpPr>
            <xdr:cNvPr id="40992" name="Check Box 32" hidden="1">
              <a:extLst>
                <a:ext uri="{63B3BB69-23CF-44E3-9099-C40C66FF867C}">
                  <a14:compatExt spid="_x0000_s40992"/>
                </a:ext>
                <a:ext uri="{FF2B5EF4-FFF2-40B4-BE49-F238E27FC236}">
                  <a16:creationId xmlns:a16="http://schemas.microsoft.com/office/drawing/2014/main" id="{00000000-0008-0000-1700-000020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14</xdr:row>
          <xdr:rowOff>66675</xdr:rowOff>
        </xdr:from>
        <xdr:to>
          <xdr:col>4</xdr:col>
          <xdr:colOff>1400175</xdr:colOff>
          <xdr:row>14</xdr:row>
          <xdr:rowOff>400050</xdr:rowOff>
        </xdr:to>
        <xdr:sp macro="" textlink="">
          <xdr:nvSpPr>
            <xdr:cNvPr id="40993" name="Check Box 33" hidden="1">
              <a:extLst>
                <a:ext uri="{63B3BB69-23CF-44E3-9099-C40C66FF867C}">
                  <a14:compatExt spid="_x0000_s40993"/>
                </a:ext>
                <a:ext uri="{FF2B5EF4-FFF2-40B4-BE49-F238E27FC236}">
                  <a16:creationId xmlns:a16="http://schemas.microsoft.com/office/drawing/2014/main" id="{00000000-0008-0000-1700-00002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4.xml><?xml version="1.0" encoding="utf-8"?>
<xdr:wsDr xmlns:xdr="http://schemas.openxmlformats.org/drawingml/2006/spreadsheetDrawing" xmlns:a="http://schemas.openxmlformats.org/drawingml/2006/main">
  <xdr:twoCellAnchor editAs="oneCell">
    <xdr:from>
      <xdr:col>7</xdr:col>
      <xdr:colOff>268835</xdr:colOff>
      <xdr:row>0</xdr:row>
      <xdr:rowOff>108698</xdr:rowOff>
    </xdr:from>
    <xdr:to>
      <xdr:col>8</xdr:col>
      <xdr:colOff>782600</xdr:colOff>
      <xdr:row>2</xdr:row>
      <xdr:rowOff>193365</xdr:rowOff>
    </xdr:to>
    <xdr:pic>
      <xdr:nvPicPr>
        <xdr:cNvPr id="2" name="Picture 1" descr="See the source image">
          <a:extLst>
            <a:ext uri="{FF2B5EF4-FFF2-40B4-BE49-F238E27FC236}">
              <a16:creationId xmlns:a16="http://schemas.microsoft.com/office/drawing/2014/main" id="{00000000-0008-0000-1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83660" y="108698"/>
          <a:ext cx="1115745" cy="5704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95778</xdr:colOff>
      <xdr:row>46</xdr:row>
      <xdr:rowOff>6976</xdr:rowOff>
    </xdr:from>
    <xdr:to>
      <xdr:col>1</xdr:col>
      <xdr:colOff>403224</xdr:colOff>
      <xdr:row>48</xdr:row>
      <xdr:rowOff>47192</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00000000-0008-0000-1800-000003000000}"/>
            </a:ext>
          </a:extLst>
        </xdr:cNvPr>
        <xdr:cNvSpPr/>
      </xdr:nvSpPr>
      <xdr:spPr>
        <a:xfrm>
          <a:off x="95778" y="9370051"/>
          <a:ext cx="907521" cy="421216"/>
        </a:xfrm>
        <a:prstGeom prst="rect">
          <a:avLst/>
        </a:prstGeom>
        <a:solidFill>
          <a:srgbClr val="00006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2000" b="1">
              <a:solidFill>
                <a:schemeClr val="bg1"/>
              </a:solidFill>
            </a:rPr>
            <a:t>HOME</a:t>
          </a:r>
          <a:endParaRPr lang="cs-CZ" sz="1100" b="1">
            <a:solidFill>
              <a:schemeClr val="bg1"/>
            </a:solidFill>
          </a:endParaRPr>
        </a:p>
      </xdr:txBody>
    </xdr:sp>
    <xdr:clientData/>
  </xdr:twoCellAnchor>
  <xdr:twoCellAnchor editAs="oneCell">
    <xdr:from>
      <xdr:col>16</xdr:col>
      <xdr:colOff>290233</xdr:colOff>
      <xdr:row>0</xdr:row>
      <xdr:rowOff>133350</xdr:rowOff>
    </xdr:from>
    <xdr:to>
      <xdr:col>17</xdr:col>
      <xdr:colOff>505180</xdr:colOff>
      <xdr:row>2</xdr:row>
      <xdr:rowOff>199672</xdr:rowOff>
    </xdr:to>
    <xdr:pic>
      <xdr:nvPicPr>
        <xdr:cNvPr id="4" name="Picture 3" descr="See the source image">
          <a:extLst>
            <a:ext uri="{FF2B5EF4-FFF2-40B4-BE49-F238E27FC236}">
              <a16:creationId xmlns:a16="http://schemas.microsoft.com/office/drawing/2014/main" id="{00000000-0008-0000-18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672483" y="133350"/>
          <a:ext cx="1119186" cy="5387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86285</xdr:colOff>
      <xdr:row>0</xdr:row>
      <xdr:rowOff>128868</xdr:rowOff>
    </xdr:from>
    <xdr:to>
      <xdr:col>29</xdr:col>
      <xdr:colOff>213358</xdr:colOff>
      <xdr:row>2</xdr:row>
      <xdr:rowOff>193104</xdr:rowOff>
    </xdr:to>
    <xdr:pic>
      <xdr:nvPicPr>
        <xdr:cNvPr id="8" name="Picture 7" descr="See the source image">
          <a:extLst>
            <a:ext uri="{FF2B5EF4-FFF2-40B4-BE49-F238E27FC236}">
              <a16:creationId xmlns:a16="http://schemas.microsoft.com/office/drawing/2014/main" id="{00000000-0008-0000-1800-000008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5935885" y="128868"/>
          <a:ext cx="1062002" cy="5500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3897</xdr:colOff>
      <xdr:row>0</xdr:row>
      <xdr:rowOff>154566</xdr:rowOff>
    </xdr:from>
    <xdr:to>
      <xdr:col>40</xdr:col>
      <xdr:colOff>142496</xdr:colOff>
      <xdr:row>2</xdr:row>
      <xdr:rowOff>213087</xdr:rowOff>
    </xdr:to>
    <xdr:pic>
      <xdr:nvPicPr>
        <xdr:cNvPr id="9" name="Picture 8" descr="See the source image">
          <a:extLst>
            <a:ext uri="{FF2B5EF4-FFF2-40B4-BE49-F238E27FC236}">
              <a16:creationId xmlns:a16="http://schemas.microsoft.com/office/drawing/2014/main" id="{00000000-0008-0000-1800-000009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1101772" y="154566"/>
          <a:ext cx="1075859" cy="5500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11</xdr:col>
      <xdr:colOff>323850</xdr:colOff>
      <xdr:row>0</xdr:row>
      <xdr:rowOff>95250</xdr:rowOff>
    </xdr:from>
    <xdr:to>
      <xdr:col>15</xdr:col>
      <xdr:colOff>333375</xdr:colOff>
      <xdr:row>3</xdr:row>
      <xdr:rowOff>104775</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7029450" y="95250"/>
          <a:ext cx="2447925" cy="581025"/>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cs-CZ" sz="2000" b="1">
              <a:solidFill>
                <a:schemeClr val="bg1"/>
              </a:solidFill>
            </a:rPr>
            <a:t>Návrat ke kontrole</a:t>
          </a:r>
          <a:endParaRPr lang="cs-CZ" sz="1100" b="1">
            <a:solidFill>
              <a:schemeClr val="bg1"/>
            </a:solidFill>
          </a:endParaRPr>
        </a:p>
      </xdr:txBody>
    </xdr:sp>
    <xdr:clientData/>
  </xdr:twoCellAnchor>
  <xdr:twoCellAnchor editAs="oneCell">
    <xdr:from>
      <xdr:col>0</xdr:col>
      <xdr:colOff>591244</xdr:colOff>
      <xdr:row>0</xdr:row>
      <xdr:rowOff>47625</xdr:rowOff>
    </xdr:from>
    <xdr:to>
      <xdr:col>11</xdr:col>
      <xdr:colOff>192969</xdr:colOff>
      <xdr:row>37</xdr:row>
      <xdr:rowOff>142875</xdr:rowOff>
    </xdr:to>
    <xdr:pic>
      <xdr:nvPicPr>
        <xdr:cNvPr id="4" name="Picture 3">
          <a:extLst>
            <a:ext uri="{FF2B5EF4-FFF2-40B4-BE49-F238E27FC236}">
              <a16:creationId xmlns:a16="http://schemas.microsoft.com/office/drawing/2014/main" id="{00000000-0008-0000-19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91244" y="47625"/>
          <a:ext cx="6307325" cy="69088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xdr:from>
      <xdr:col>3</xdr:col>
      <xdr:colOff>209550</xdr:colOff>
      <xdr:row>0</xdr:row>
      <xdr:rowOff>104775</xdr:rowOff>
    </xdr:from>
    <xdr:to>
      <xdr:col>7</xdr:col>
      <xdr:colOff>219075</xdr:colOff>
      <xdr:row>1</xdr:row>
      <xdr:rowOff>419100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A00-000002000000}"/>
            </a:ext>
          </a:extLst>
        </xdr:cNvPr>
        <xdr:cNvSpPr/>
      </xdr:nvSpPr>
      <xdr:spPr>
        <a:xfrm>
          <a:off x="9677400" y="104775"/>
          <a:ext cx="2447925" cy="581025"/>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cs-CZ" sz="2000" b="1">
              <a:solidFill>
                <a:schemeClr val="bg1"/>
              </a:solidFill>
            </a:rPr>
            <a:t>Návrat ke kontrole</a:t>
          </a:r>
          <a:endParaRPr lang="cs-CZ" sz="1100" b="1">
            <a:solidFill>
              <a:schemeClr val="bg1"/>
            </a:solidFill>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6</xdr:col>
      <xdr:colOff>152400</xdr:colOff>
      <xdr:row>0</xdr:row>
      <xdr:rowOff>47625</xdr:rowOff>
    </xdr:from>
    <xdr:to>
      <xdr:col>10</xdr:col>
      <xdr:colOff>352425</xdr:colOff>
      <xdr:row>1</xdr:row>
      <xdr:rowOff>171450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B00-000002000000}"/>
            </a:ext>
          </a:extLst>
        </xdr:cNvPr>
        <xdr:cNvSpPr/>
      </xdr:nvSpPr>
      <xdr:spPr>
        <a:xfrm>
          <a:off x="10115550" y="47625"/>
          <a:ext cx="2638425" cy="581025"/>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cs-CZ" sz="1600" b="1">
              <a:solidFill>
                <a:schemeClr val="bg1"/>
              </a:solidFill>
            </a:rPr>
            <a:t>Návrat k základním otázkám </a:t>
          </a:r>
          <a:endParaRPr lang="cs-CZ" sz="1000" b="1">
            <a:solidFill>
              <a:schemeClr val="bg1"/>
            </a:solidFill>
          </a:endParaRPr>
        </a:p>
      </xdr:txBody>
    </xdr:sp>
    <xdr:clientData/>
  </xdr:twoCellAnchor>
  <xdr:twoCellAnchor>
    <xdr:from>
      <xdr:col>10</xdr:col>
      <xdr:colOff>391886</xdr:colOff>
      <xdr:row>0</xdr:row>
      <xdr:rowOff>47625</xdr:rowOff>
    </xdr:from>
    <xdr:to>
      <xdr:col>15</xdr:col>
      <xdr:colOff>187779</xdr:colOff>
      <xdr:row>1</xdr:row>
      <xdr:rowOff>171450</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00000000-0008-0000-1B00-000004000000}"/>
            </a:ext>
          </a:extLst>
        </xdr:cNvPr>
        <xdr:cNvSpPr/>
      </xdr:nvSpPr>
      <xdr:spPr>
        <a:xfrm>
          <a:off x="12964886" y="47625"/>
          <a:ext cx="2857500" cy="586468"/>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cs-CZ" sz="1600" b="1">
              <a:solidFill>
                <a:schemeClr val="bg1"/>
              </a:solidFill>
            </a:rPr>
            <a:t>Návrat k podrobným otázkám </a:t>
          </a:r>
          <a:endParaRPr lang="cs-CZ" sz="1000" b="1">
            <a:solidFill>
              <a:schemeClr val="bg1"/>
            </a:solidFill>
          </a:endParaRP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xdr:col>
      <xdr:colOff>400050</xdr:colOff>
      <xdr:row>0</xdr:row>
      <xdr:rowOff>171449</xdr:rowOff>
    </xdr:from>
    <xdr:to>
      <xdr:col>5</xdr:col>
      <xdr:colOff>180975</xdr:colOff>
      <xdr:row>3</xdr:row>
      <xdr:rowOff>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C00-000002000000}"/>
            </a:ext>
          </a:extLst>
        </xdr:cNvPr>
        <xdr:cNvSpPr/>
      </xdr:nvSpPr>
      <xdr:spPr>
        <a:xfrm>
          <a:off x="8258175" y="171449"/>
          <a:ext cx="2219325" cy="400051"/>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2000" b="1">
              <a:solidFill>
                <a:schemeClr val="bg1"/>
              </a:solidFill>
            </a:rPr>
            <a:t>Návrat ke kontrole</a:t>
          </a:r>
          <a:endParaRPr lang="cs-CZ" sz="1100" b="1">
            <a:solidFill>
              <a:schemeClr val="bg1"/>
            </a:solidFill>
          </a:endParaRP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3</xdr:col>
      <xdr:colOff>304801</xdr:colOff>
      <xdr:row>0</xdr:row>
      <xdr:rowOff>171450</xdr:rowOff>
    </xdr:from>
    <xdr:to>
      <xdr:col>7</xdr:col>
      <xdr:colOff>57151</xdr:colOff>
      <xdr:row>2</xdr:row>
      <xdr:rowOff>95250</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00000000-0008-0000-1D00-000003000000}"/>
            </a:ext>
          </a:extLst>
        </xdr:cNvPr>
        <xdr:cNvSpPr/>
      </xdr:nvSpPr>
      <xdr:spPr>
        <a:xfrm>
          <a:off x="7381876" y="171450"/>
          <a:ext cx="2190750" cy="400050"/>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cs-CZ" sz="2000" b="1">
              <a:solidFill>
                <a:schemeClr val="bg1"/>
              </a:solidFill>
            </a:rPr>
            <a:t>Návrat</a:t>
          </a:r>
          <a:r>
            <a:rPr lang="cs-CZ" sz="2000" b="1">
              <a:solidFill>
                <a:sysClr val="windowText" lastClr="000000"/>
              </a:solidFill>
            </a:rPr>
            <a:t> </a:t>
          </a:r>
          <a:r>
            <a:rPr lang="cs-CZ" sz="2000" b="1">
              <a:solidFill>
                <a:schemeClr val="bg1"/>
              </a:solidFill>
            </a:rPr>
            <a:t>ke kontrole</a:t>
          </a:r>
          <a:endParaRPr lang="cs-CZ" sz="1100" b="1">
            <a:solidFill>
              <a:schemeClr val="bg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19</xdr:col>
      <xdr:colOff>0</xdr:colOff>
      <xdr:row>1</xdr:row>
      <xdr:rowOff>0</xdr:rowOff>
    </xdr:from>
    <xdr:to>
      <xdr:col>20</xdr:col>
      <xdr:colOff>270935</xdr:colOff>
      <xdr:row>3</xdr:row>
      <xdr:rowOff>10583</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11582400" y="190500"/>
          <a:ext cx="880535" cy="391583"/>
        </a:xfrm>
        <a:prstGeom prst="rect">
          <a:avLst/>
        </a:prstGeom>
        <a:solidFill>
          <a:srgbClr val="00006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2000" b="1">
              <a:solidFill>
                <a:schemeClr val="bg1"/>
              </a:solidFill>
            </a:rPr>
            <a:t>HOME</a:t>
          </a:r>
          <a:endParaRPr lang="cs-CZ" sz="1100" b="1">
            <a:solidFill>
              <a:schemeClr val="bg1"/>
            </a:solidFill>
          </a:endParaRPr>
        </a:p>
      </xdr:txBody>
    </xdr:sp>
    <xdr:clientData/>
  </xdr:twoCellAnchor>
  <xdr:twoCellAnchor>
    <xdr:from>
      <xdr:col>6</xdr:col>
      <xdr:colOff>4438650</xdr:colOff>
      <xdr:row>12</xdr:row>
      <xdr:rowOff>85725</xdr:rowOff>
    </xdr:from>
    <xdr:to>
      <xdr:col>6</xdr:col>
      <xdr:colOff>5319185</xdr:colOff>
      <xdr:row>14</xdr:row>
      <xdr:rowOff>96308</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1134725" y="4238625"/>
          <a:ext cx="880535" cy="391583"/>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2000" b="1">
              <a:solidFill>
                <a:schemeClr val="bg1"/>
              </a:solidFill>
            </a:rPr>
            <a:t>HOME</a:t>
          </a:r>
          <a:endParaRPr lang="cs-CZ" sz="1100" b="1">
            <a:solidFill>
              <a:schemeClr val="bg1"/>
            </a:solidFill>
          </a:endParaRPr>
        </a:p>
      </xdr:txBody>
    </xdr:sp>
    <xdr:clientData/>
  </xdr:twoCellAnchor>
</xdr:wsDr>
</file>

<file path=xl/drawings/drawing30.xml><?xml version="1.0" encoding="utf-8"?>
<xdr:wsDr xmlns:xdr="http://schemas.openxmlformats.org/drawingml/2006/spreadsheetDrawing" xmlns:a="http://schemas.openxmlformats.org/drawingml/2006/main">
  <xdr:oneCellAnchor>
    <xdr:from>
      <xdr:col>0</xdr:col>
      <xdr:colOff>542925</xdr:colOff>
      <xdr:row>1</xdr:row>
      <xdr:rowOff>19050</xdr:rowOff>
    </xdr:from>
    <xdr:ext cx="6115904" cy="4839375"/>
    <xdr:pic>
      <xdr:nvPicPr>
        <xdr:cNvPr id="2" name="Picture 1">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42925" y="209550"/>
          <a:ext cx="6115904" cy="4839375"/>
        </a:xfrm>
        <a:prstGeom prst="rect">
          <a:avLst/>
        </a:prstGeom>
      </xdr:spPr>
    </xdr:pic>
    <xdr:clientData/>
  </xdr:oneCellAnchor>
  <xdr:oneCellAnchor>
    <xdr:from>
      <xdr:col>11</xdr:col>
      <xdr:colOff>438150</xdr:colOff>
      <xdr:row>0</xdr:row>
      <xdr:rowOff>47625</xdr:rowOff>
    </xdr:from>
    <xdr:ext cx="6230219" cy="7135221"/>
    <xdr:pic>
      <xdr:nvPicPr>
        <xdr:cNvPr id="3" name="Picture 2">
          <a:extLst>
            <a:ext uri="{FF2B5EF4-FFF2-40B4-BE49-F238E27FC236}">
              <a16:creationId xmlns:a16="http://schemas.microsoft.com/office/drawing/2014/main" id="{00000000-0008-0000-1E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43750" y="47625"/>
          <a:ext cx="6230219" cy="7135221"/>
        </a:xfrm>
        <a:prstGeom prst="rect">
          <a:avLst/>
        </a:prstGeom>
      </xdr:spPr>
    </xdr:pic>
    <xdr:clientData/>
  </xdr:oneCellAnchor>
  <xdr:oneCellAnchor>
    <xdr:from>
      <xdr:col>0</xdr:col>
      <xdr:colOff>0</xdr:colOff>
      <xdr:row>39</xdr:row>
      <xdr:rowOff>142875</xdr:rowOff>
    </xdr:from>
    <xdr:ext cx="7772400" cy="1702182"/>
    <xdr:pic>
      <xdr:nvPicPr>
        <xdr:cNvPr id="4" name="Picture 3">
          <a:extLst>
            <a:ext uri="{FF2B5EF4-FFF2-40B4-BE49-F238E27FC236}">
              <a16:creationId xmlns:a16="http://schemas.microsoft.com/office/drawing/2014/main" id="{00000000-0008-0000-1E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7572375"/>
          <a:ext cx="7772400" cy="1702182"/>
        </a:xfrm>
        <a:prstGeom prst="rect">
          <a:avLst/>
        </a:prstGeom>
      </xdr:spPr>
    </xdr:pic>
    <xdr:clientData/>
  </xdr:oneCellAnchor>
  <xdr:twoCellAnchor>
    <xdr:from>
      <xdr:col>22</xdr:col>
      <xdr:colOff>38100</xdr:colOff>
      <xdr:row>1</xdr:row>
      <xdr:rowOff>38100</xdr:rowOff>
    </xdr:from>
    <xdr:to>
      <xdr:col>27</xdr:col>
      <xdr:colOff>581026</xdr:colOff>
      <xdr:row>3</xdr:row>
      <xdr:rowOff>57150</xdr:rowOff>
    </xdr:to>
    <xdr:sp macro="" textlink="">
      <xdr:nvSpPr>
        <xdr:cNvPr id="5" name="Rectangle 4">
          <a:hlinkClick xmlns:r="http://schemas.openxmlformats.org/officeDocument/2006/relationships" r:id="rId4"/>
          <a:extLst>
            <a:ext uri="{FF2B5EF4-FFF2-40B4-BE49-F238E27FC236}">
              <a16:creationId xmlns:a16="http://schemas.microsoft.com/office/drawing/2014/main" id="{00000000-0008-0000-1E00-000005000000}"/>
            </a:ext>
          </a:extLst>
        </xdr:cNvPr>
        <xdr:cNvSpPr/>
      </xdr:nvSpPr>
      <xdr:spPr>
        <a:xfrm>
          <a:off x="13449300" y="228600"/>
          <a:ext cx="3590926" cy="400050"/>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cs-CZ" sz="2000" b="1">
              <a:solidFill>
                <a:schemeClr val="bg1"/>
              </a:solidFill>
            </a:rPr>
            <a:t>Návrat</a:t>
          </a:r>
          <a:r>
            <a:rPr lang="cs-CZ" sz="2000" b="1">
              <a:solidFill>
                <a:sysClr val="windowText" lastClr="000000"/>
              </a:solidFill>
            </a:rPr>
            <a:t> </a:t>
          </a:r>
          <a:r>
            <a:rPr lang="cs-CZ" sz="2000" b="1">
              <a:solidFill>
                <a:schemeClr val="bg1"/>
              </a:solidFill>
            </a:rPr>
            <a:t>k podrobnejší kontrole</a:t>
          </a:r>
          <a:endParaRPr lang="cs-CZ" sz="1100" b="1">
            <a:solidFill>
              <a:schemeClr val="bg1"/>
            </a:solidFill>
          </a:endParaRP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7</xdr:col>
      <xdr:colOff>171450</xdr:colOff>
      <xdr:row>1</xdr:row>
      <xdr:rowOff>38100</xdr:rowOff>
    </xdr:from>
    <xdr:to>
      <xdr:col>12</xdr:col>
      <xdr:colOff>228600</xdr:colOff>
      <xdr:row>1</xdr:row>
      <xdr:rowOff>438150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F00-000002000000}"/>
            </a:ext>
          </a:extLst>
        </xdr:cNvPr>
        <xdr:cNvSpPr/>
      </xdr:nvSpPr>
      <xdr:spPr>
        <a:xfrm>
          <a:off x="14525625" y="238125"/>
          <a:ext cx="3105150" cy="400050"/>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cs-CZ" sz="2000" b="1">
              <a:solidFill>
                <a:schemeClr val="bg1"/>
              </a:solidFill>
            </a:rPr>
            <a:t>Návrat</a:t>
          </a:r>
          <a:r>
            <a:rPr lang="cs-CZ" sz="2000" b="1">
              <a:solidFill>
                <a:sysClr val="windowText" lastClr="000000"/>
              </a:solidFill>
            </a:rPr>
            <a:t> </a:t>
          </a:r>
          <a:r>
            <a:rPr lang="cs-CZ" sz="2000" b="1">
              <a:solidFill>
                <a:schemeClr val="bg1"/>
              </a:solidFill>
            </a:rPr>
            <a:t>k základní kontrole</a:t>
          </a:r>
          <a:endParaRPr lang="cs-CZ" sz="1100" b="1">
            <a:solidFill>
              <a:schemeClr val="bg1"/>
            </a:solidFill>
          </a:endParaRPr>
        </a:p>
      </xdr:txBody>
    </xdr:sp>
    <xdr:clientData/>
  </xdr:twoCellAnchor>
  <xdr:twoCellAnchor>
    <xdr:from>
      <xdr:col>7</xdr:col>
      <xdr:colOff>161924</xdr:colOff>
      <xdr:row>2</xdr:row>
      <xdr:rowOff>66675</xdr:rowOff>
    </xdr:from>
    <xdr:to>
      <xdr:col>13</xdr:col>
      <xdr:colOff>95249</xdr:colOff>
      <xdr:row>4</xdr:row>
      <xdr:rowOff>66675</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00000000-0008-0000-1F00-000003000000}"/>
            </a:ext>
          </a:extLst>
        </xdr:cNvPr>
        <xdr:cNvSpPr/>
      </xdr:nvSpPr>
      <xdr:spPr>
        <a:xfrm>
          <a:off x="14516099" y="752475"/>
          <a:ext cx="3590925" cy="400050"/>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cs-CZ" sz="2000" b="1">
              <a:solidFill>
                <a:schemeClr val="bg1"/>
              </a:solidFill>
            </a:rPr>
            <a:t>Návrat</a:t>
          </a:r>
          <a:r>
            <a:rPr lang="cs-CZ" sz="2000" b="1">
              <a:solidFill>
                <a:sysClr val="windowText" lastClr="000000"/>
              </a:solidFill>
            </a:rPr>
            <a:t> </a:t>
          </a:r>
          <a:r>
            <a:rPr lang="cs-CZ" sz="2000" b="1">
              <a:solidFill>
                <a:schemeClr val="bg1"/>
              </a:solidFill>
            </a:rPr>
            <a:t>k podrobnejší kontrole</a:t>
          </a:r>
          <a:endParaRPr lang="cs-CZ" sz="1100" b="1">
            <a:solidFill>
              <a:schemeClr val="bg1"/>
            </a:solidFill>
          </a:endParaRP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4</xdr:col>
      <xdr:colOff>323850</xdr:colOff>
      <xdr:row>0</xdr:row>
      <xdr:rowOff>171450</xdr:rowOff>
    </xdr:from>
    <xdr:to>
      <xdr:col>8</xdr:col>
      <xdr:colOff>76200</xdr:colOff>
      <xdr:row>2</xdr:row>
      <xdr:rowOff>95250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2000-000002000000}"/>
            </a:ext>
          </a:extLst>
        </xdr:cNvPr>
        <xdr:cNvSpPr/>
      </xdr:nvSpPr>
      <xdr:spPr>
        <a:xfrm>
          <a:off x="10344150" y="171450"/>
          <a:ext cx="2190750" cy="400050"/>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cs-CZ" sz="2000" b="1">
              <a:solidFill>
                <a:schemeClr val="bg1"/>
              </a:solidFill>
            </a:rPr>
            <a:t>Návrat</a:t>
          </a:r>
          <a:r>
            <a:rPr lang="cs-CZ" sz="2000" b="1">
              <a:solidFill>
                <a:sysClr val="windowText" lastClr="000000"/>
              </a:solidFill>
            </a:rPr>
            <a:t> </a:t>
          </a:r>
          <a:r>
            <a:rPr lang="cs-CZ" sz="2000" b="1">
              <a:solidFill>
                <a:schemeClr val="bg1"/>
              </a:solidFill>
            </a:rPr>
            <a:t>ke kontrole</a:t>
          </a:r>
          <a:endParaRPr lang="cs-CZ" sz="1100" b="1">
            <a:solidFill>
              <a:schemeClr val="bg1"/>
            </a:solidFill>
          </a:endParaRPr>
        </a:p>
      </xdr:txBody>
    </xdr:sp>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47625</xdr:colOff>
      <xdr:row>41</xdr:row>
      <xdr:rowOff>28575</xdr:rowOff>
    </xdr:from>
    <xdr:to>
      <xdr:col>13</xdr:col>
      <xdr:colOff>160920</xdr:colOff>
      <xdr:row>74</xdr:row>
      <xdr:rowOff>142075</xdr:rowOff>
    </xdr:to>
    <xdr:pic>
      <xdr:nvPicPr>
        <xdr:cNvPr id="2" name="Picture 1">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a:stretch>
          <a:fillRect/>
        </a:stretch>
      </xdr:blipFill>
      <xdr:spPr>
        <a:xfrm>
          <a:off x="47625" y="7839075"/>
          <a:ext cx="8038095" cy="6400000"/>
        </a:xfrm>
        <a:prstGeom prst="rect">
          <a:avLst/>
        </a:prstGeom>
      </xdr:spPr>
    </xdr:pic>
    <xdr:clientData/>
  </xdr:twoCellAnchor>
  <xdr:twoCellAnchor editAs="oneCell">
    <xdr:from>
      <xdr:col>0</xdr:col>
      <xdr:colOff>0</xdr:colOff>
      <xdr:row>0</xdr:row>
      <xdr:rowOff>0</xdr:rowOff>
    </xdr:from>
    <xdr:to>
      <xdr:col>12</xdr:col>
      <xdr:colOff>494324</xdr:colOff>
      <xdr:row>41</xdr:row>
      <xdr:rowOff>56167</xdr:rowOff>
    </xdr:to>
    <xdr:pic>
      <xdr:nvPicPr>
        <xdr:cNvPr id="3" name="Picture 2">
          <a:extLst>
            <a:ext uri="{FF2B5EF4-FFF2-40B4-BE49-F238E27FC236}">
              <a16:creationId xmlns:a16="http://schemas.microsoft.com/office/drawing/2014/main" id="{00000000-0008-0000-2100-000003000000}"/>
            </a:ext>
          </a:extLst>
        </xdr:cNvPr>
        <xdr:cNvPicPr>
          <a:picLocks noChangeAspect="1"/>
        </xdr:cNvPicPr>
      </xdr:nvPicPr>
      <xdr:blipFill>
        <a:blip xmlns:r="http://schemas.openxmlformats.org/officeDocument/2006/relationships" r:embed="rId2"/>
        <a:stretch>
          <a:fillRect/>
        </a:stretch>
      </xdr:blipFill>
      <xdr:spPr>
        <a:xfrm>
          <a:off x="0" y="0"/>
          <a:ext cx="7809524" cy="7866667"/>
        </a:xfrm>
        <a:prstGeom prst="rect">
          <a:avLst/>
        </a:prstGeom>
      </xdr:spPr>
    </xdr:pic>
    <xdr:clientData/>
  </xdr:twoCellAnchor>
  <xdr:twoCellAnchor>
    <xdr:from>
      <xdr:col>13</xdr:col>
      <xdr:colOff>0</xdr:colOff>
      <xdr:row>1</xdr:row>
      <xdr:rowOff>0</xdr:rowOff>
    </xdr:from>
    <xdr:to>
      <xdr:col>16</xdr:col>
      <xdr:colOff>361950</xdr:colOff>
      <xdr:row>3</xdr:row>
      <xdr:rowOff>19050</xdr:rowOff>
    </xdr:to>
    <xdr:sp macro="" textlink="">
      <xdr:nvSpPr>
        <xdr:cNvPr id="4" name="Rectangle 3">
          <a:hlinkClick xmlns:r="http://schemas.openxmlformats.org/officeDocument/2006/relationships" r:id="rId3"/>
          <a:extLst>
            <a:ext uri="{FF2B5EF4-FFF2-40B4-BE49-F238E27FC236}">
              <a16:creationId xmlns:a16="http://schemas.microsoft.com/office/drawing/2014/main" id="{00000000-0008-0000-2100-000004000000}"/>
            </a:ext>
          </a:extLst>
        </xdr:cNvPr>
        <xdr:cNvSpPr/>
      </xdr:nvSpPr>
      <xdr:spPr>
        <a:xfrm>
          <a:off x="7924800" y="190500"/>
          <a:ext cx="2190750" cy="400050"/>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cs-CZ" sz="2000" b="1">
              <a:solidFill>
                <a:schemeClr val="bg1"/>
              </a:solidFill>
            </a:rPr>
            <a:t>Návrat</a:t>
          </a:r>
          <a:r>
            <a:rPr lang="cs-CZ" sz="2000" b="1">
              <a:solidFill>
                <a:sysClr val="windowText" lastClr="000000"/>
              </a:solidFill>
            </a:rPr>
            <a:t> </a:t>
          </a:r>
          <a:r>
            <a:rPr lang="cs-CZ" sz="2000" b="1">
              <a:solidFill>
                <a:schemeClr val="bg1"/>
              </a:solidFill>
            </a:rPr>
            <a:t>ke kontrole</a:t>
          </a:r>
          <a:endParaRPr lang="cs-CZ" sz="1100" b="1">
            <a:solidFill>
              <a:schemeClr val="bg1"/>
            </a:solidFill>
          </a:endParaRP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6</xdr:col>
      <xdr:colOff>0</xdr:colOff>
      <xdr:row>1</xdr:row>
      <xdr:rowOff>0</xdr:rowOff>
    </xdr:from>
    <xdr:to>
      <xdr:col>7</xdr:col>
      <xdr:colOff>266700</xdr:colOff>
      <xdr:row>3</xdr:row>
      <xdr:rowOff>19050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2200-000002000000}"/>
            </a:ext>
          </a:extLst>
        </xdr:cNvPr>
        <xdr:cNvSpPr/>
      </xdr:nvSpPr>
      <xdr:spPr>
        <a:xfrm>
          <a:off x="4591050" y="190500"/>
          <a:ext cx="876300" cy="400050"/>
        </a:xfrm>
        <a:prstGeom prst="rect">
          <a:avLst/>
        </a:prstGeom>
        <a:solidFill>
          <a:srgbClr val="00006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2000" b="1">
              <a:solidFill>
                <a:schemeClr val="bg1"/>
              </a:solidFill>
            </a:rPr>
            <a:t>HOME</a:t>
          </a:r>
          <a:endParaRPr lang="cs-CZ" sz="1100" b="1">
            <a:solidFill>
              <a:schemeClr val="bg1"/>
            </a:solidFill>
          </a:endParaRP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38100</xdr:colOff>
          <xdr:row>3</xdr:row>
          <xdr:rowOff>57150</xdr:rowOff>
        </xdr:from>
        <xdr:to>
          <xdr:col>4</xdr:col>
          <xdr:colOff>1314450</xdr:colOff>
          <xdr:row>3</xdr:row>
          <xdr:rowOff>790575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3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xdr:row>
          <xdr:rowOff>57150</xdr:rowOff>
        </xdr:from>
        <xdr:to>
          <xdr:col>4</xdr:col>
          <xdr:colOff>1219200</xdr:colOff>
          <xdr:row>5</xdr:row>
          <xdr:rowOff>1009650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3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xdr:row>
          <xdr:rowOff>57150</xdr:rowOff>
        </xdr:from>
        <xdr:to>
          <xdr:col>4</xdr:col>
          <xdr:colOff>1238250</xdr:colOff>
          <xdr:row>6</xdr:row>
          <xdr:rowOff>2400300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3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xdr:row>
          <xdr:rowOff>57150</xdr:rowOff>
        </xdr:from>
        <xdr:to>
          <xdr:col>4</xdr:col>
          <xdr:colOff>1219200</xdr:colOff>
          <xdr:row>7</xdr:row>
          <xdr:rowOff>790575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3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3</xdr:row>
          <xdr:rowOff>104775</xdr:rowOff>
        </xdr:from>
        <xdr:to>
          <xdr:col>5</xdr:col>
          <xdr:colOff>1085850</xdr:colOff>
          <xdr:row>3</xdr:row>
          <xdr:rowOff>781050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3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4</xdr:row>
          <xdr:rowOff>38100</xdr:rowOff>
        </xdr:from>
        <xdr:to>
          <xdr:col>5</xdr:col>
          <xdr:colOff>1085850</xdr:colOff>
          <xdr:row>5</xdr:row>
          <xdr:rowOff>1028700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3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6</xdr:row>
          <xdr:rowOff>104775</xdr:rowOff>
        </xdr:from>
        <xdr:to>
          <xdr:col>5</xdr:col>
          <xdr:colOff>1085850</xdr:colOff>
          <xdr:row>6</xdr:row>
          <xdr:rowOff>2419350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3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7</xdr:row>
          <xdr:rowOff>104775</xdr:rowOff>
        </xdr:from>
        <xdr:to>
          <xdr:col>5</xdr:col>
          <xdr:colOff>1085850</xdr:colOff>
          <xdr:row>7</xdr:row>
          <xdr:rowOff>762000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3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3107264</xdr:colOff>
      <xdr:row>11</xdr:row>
      <xdr:rowOff>56092</xdr:rowOff>
    </xdr:from>
    <xdr:to>
      <xdr:col>6</xdr:col>
      <xdr:colOff>3987799</xdr:colOff>
      <xdr:row>13</xdr:row>
      <xdr:rowOff>66675</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11732681" y="7305675"/>
          <a:ext cx="880535" cy="391583"/>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2000" b="1">
              <a:solidFill>
                <a:schemeClr val="bg1"/>
              </a:solidFill>
            </a:rPr>
            <a:t>HOME</a:t>
          </a:r>
          <a:endParaRPr lang="cs-CZ" sz="1100" b="1">
            <a:solidFill>
              <a:schemeClr val="bg1"/>
            </a:solidFill>
          </a:endParaRPr>
        </a:p>
      </xdr:txBody>
    </xdr:sp>
    <xdr:clientData/>
  </xdr:twoCellAnchor>
  <xdr:twoCellAnchor>
    <xdr:from>
      <xdr:col>6</xdr:col>
      <xdr:colOff>4095750</xdr:colOff>
      <xdr:row>11</xdr:row>
      <xdr:rowOff>52917</xdr:rowOff>
    </xdr:from>
    <xdr:to>
      <xdr:col>6</xdr:col>
      <xdr:colOff>5334000</xdr:colOff>
      <xdr:row>13</xdr:row>
      <xdr:rowOff>63500</xdr:rowOff>
    </xdr:to>
    <xdr:sp macro="" textlink="">
      <xdr:nvSpPr>
        <xdr:cNvPr id="11" name="Rectangle 10">
          <a:hlinkClick xmlns:r="http://schemas.openxmlformats.org/officeDocument/2006/relationships" r:id="rId2"/>
          <a:extLst>
            <a:ext uri="{FF2B5EF4-FFF2-40B4-BE49-F238E27FC236}">
              <a16:creationId xmlns:a16="http://schemas.microsoft.com/office/drawing/2014/main" id="{00000000-0008-0000-0300-00000B000000}"/>
            </a:ext>
          </a:extLst>
        </xdr:cNvPr>
        <xdr:cNvSpPr/>
      </xdr:nvSpPr>
      <xdr:spPr>
        <a:xfrm>
          <a:off x="12721167" y="7302500"/>
          <a:ext cx="1238250" cy="391583"/>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2000" b="1">
              <a:solidFill>
                <a:schemeClr val="bg1"/>
              </a:solidFill>
            </a:rPr>
            <a:t>Krok zpět</a:t>
          </a:r>
          <a:endParaRPr lang="cs-CZ" sz="1100" b="1">
            <a:solidFill>
              <a:schemeClr val="bg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80962</xdr:colOff>
      <xdr:row>13</xdr:row>
      <xdr:rowOff>64294</xdr:rowOff>
    </xdr:from>
    <xdr:to>
      <xdr:col>6</xdr:col>
      <xdr:colOff>959644</xdr:colOff>
      <xdr:row>15</xdr:row>
      <xdr:rowOff>71438</xdr:rowOff>
    </xdr:to>
    <xdr:sp macro="" textlink="">
      <xdr:nvSpPr>
        <xdr:cNvPr id="51" name="Rectangle 50">
          <a:hlinkClick xmlns:r="http://schemas.openxmlformats.org/officeDocument/2006/relationships" r:id="rId1"/>
          <a:extLst>
            <a:ext uri="{FF2B5EF4-FFF2-40B4-BE49-F238E27FC236}">
              <a16:creationId xmlns:a16="http://schemas.microsoft.com/office/drawing/2014/main" id="{00000000-0008-0000-0400-000033000000}"/>
            </a:ext>
          </a:extLst>
        </xdr:cNvPr>
        <xdr:cNvSpPr/>
      </xdr:nvSpPr>
      <xdr:spPr>
        <a:xfrm>
          <a:off x="10882312" y="9294019"/>
          <a:ext cx="878682" cy="388144"/>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2000" b="1">
              <a:solidFill>
                <a:schemeClr val="bg1"/>
              </a:solidFill>
            </a:rPr>
            <a:t>HOME</a:t>
          </a:r>
          <a:endParaRPr lang="cs-CZ" sz="1100" b="1">
            <a:solidFill>
              <a:schemeClr val="bg1"/>
            </a:solidFill>
          </a:endParaRPr>
        </a:p>
      </xdr:txBody>
    </xdr:sp>
    <xdr:clientData/>
  </xdr:twoCellAnchor>
  <mc:AlternateContent xmlns:mc="http://schemas.openxmlformats.org/markup-compatibility/2006">
    <mc:Choice xmlns:a14="http://schemas.microsoft.com/office/drawing/2010/main" Requires="a14">
      <xdr:twoCellAnchor editAs="oneCell">
        <xdr:from>
          <xdr:col>2</xdr:col>
          <xdr:colOff>114300</xdr:colOff>
          <xdr:row>3</xdr:row>
          <xdr:rowOff>171450</xdr:rowOff>
        </xdr:from>
        <xdr:to>
          <xdr:col>2</xdr:col>
          <xdr:colOff>1323975</xdr:colOff>
          <xdr:row>3</xdr:row>
          <xdr:rowOff>1019175</xdr:rowOff>
        </xdr:to>
        <xdr:sp macro="" textlink="">
          <xdr:nvSpPr>
            <xdr:cNvPr id="23599" name="Check Box 47" hidden="1">
              <a:extLst>
                <a:ext uri="{63B3BB69-23CF-44E3-9099-C40C66FF867C}">
                  <a14:compatExt spid="_x0000_s23599"/>
                </a:ext>
                <a:ext uri="{FF2B5EF4-FFF2-40B4-BE49-F238E27FC236}">
                  <a16:creationId xmlns:a16="http://schemas.microsoft.com/office/drawing/2014/main" id="{00000000-0008-0000-0400-00002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4</xdr:row>
          <xdr:rowOff>171450</xdr:rowOff>
        </xdr:from>
        <xdr:to>
          <xdr:col>2</xdr:col>
          <xdr:colOff>1323975</xdr:colOff>
          <xdr:row>4</xdr:row>
          <xdr:rowOff>1019175</xdr:rowOff>
        </xdr:to>
        <xdr:sp macro="" textlink="">
          <xdr:nvSpPr>
            <xdr:cNvPr id="23600" name="Check Box 48" hidden="1">
              <a:extLst>
                <a:ext uri="{63B3BB69-23CF-44E3-9099-C40C66FF867C}">
                  <a14:compatExt spid="_x0000_s23600"/>
                </a:ext>
                <a:ext uri="{FF2B5EF4-FFF2-40B4-BE49-F238E27FC236}">
                  <a16:creationId xmlns:a16="http://schemas.microsoft.com/office/drawing/2014/main" id="{00000000-0008-0000-0400-00003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5</xdr:row>
          <xdr:rowOff>171450</xdr:rowOff>
        </xdr:from>
        <xdr:to>
          <xdr:col>2</xdr:col>
          <xdr:colOff>1323975</xdr:colOff>
          <xdr:row>5</xdr:row>
          <xdr:rowOff>1019175</xdr:rowOff>
        </xdr:to>
        <xdr:sp macro="" textlink="">
          <xdr:nvSpPr>
            <xdr:cNvPr id="23601" name="Check Box 49" hidden="1">
              <a:extLst>
                <a:ext uri="{63B3BB69-23CF-44E3-9099-C40C66FF867C}">
                  <a14:compatExt spid="_x0000_s23601"/>
                </a:ext>
                <a:ext uri="{FF2B5EF4-FFF2-40B4-BE49-F238E27FC236}">
                  <a16:creationId xmlns:a16="http://schemas.microsoft.com/office/drawing/2014/main" id="{00000000-0008-0000-0400-00003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6</xdr:row>
          <xdr:rowOff>171450</xdr:rowOff>
        </xdr:from>
        <xdr:to>
          <xdr:col>2</xdr:col>
          <xdr:colOff>1323975</xdr:colOff>
          <xdr:row>6</xdr:row>
          <xdr:rowOff>1019175</xdr:rowOff>
        </xdr:to>
        <xdr:sp macro="" textlink="">
          <xdr:nvSpPr>
            <xdr:cNvPr id="23602" name="Check Box 50" hidden="1">
              <a:extLst>
                <a:ext uri="{63B3BB69-23CF-44E3-9099-C40C66FF867C}">
                  <a14:compatExt spid="_x0000_s23602"/>
                </a:ext>
                <a:ext uri="{FF2B5EF4-FFF2-40B4-BE49-F238E27FC236}">
                  <a16:creationId xmlns:a16="http://schemas.microsoft.com/office/drawing/2014/main" id="{00000000-0008-0000-0400-00003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7</xdr:row>
          <xdr:rowOff>171450</xdr:rowOff>
        </xdr:from>
        <xdr:to>
          <xdr:col>2</xdr:col>
          <xdr:colOff>1323975</xdr:colOff>
          <xdr:row>7</xdr:row>
          <xdr:rowOff>1019175</xdr:rowOff>
        </xdr:to>
        <xdr:sp macro="" textlink="">
          <xdr:nvSpPr>
            <xdr:cNvPr id="23603" name="Check Box 51" hidden="1">
              <a:extLst>
                <a:ext uri="{63B3BB69-23CF-44E3-9099-C40C66FF867C}">
                  <a14:compatExt spid="_x0000_s23603"/>
                </a:ext>
                <a:ext uri="{FF2B5EF4-FFF2-40B4-BE49-F238E27FC236}">
                  <a16:creationId xmlns:a16="http://schemas.microsoft.com/office/drawing/2014/main" id="{00000000-0008-0000-0400-00003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8</xdr:row>
          <xdr:rowOff>171450</xdr:rowOff>
        </xdr:from>
        <xdr:to>
          <xdr:col>2</xdr:col>
          <xdr:colOff>1323975</xdr:colOff>
          <xdr:row>8</xdr:row>
          <xdr:rowOff>876300</xdr:rowOff>
        </xdr:to>
        <xdr:sp macro="" textlink="">
          <xdr:nvSpPr>
            <xdr:cNvPr id="23604" name="Check Box 52" hidden="1">
              <a:extLst>
                <a:ext uri="{63B3BB69-23CF-44E3-9099-C40C66FF867C}">
                  <a14:compatExt spid="_x0000_s23604"/>
                </a:ext>
                <a:ext uri="{FF2B5EF4-FFF2-40B4-BE49-F238E27FC236}">
                  <a16:creationId xmlns:a16="http://schemas.microsoft.com/office/drawing/2014/main" id="{00000000-0008-0000-0400-00003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9</xdr:row>
          <xdr:rowOff>171450</xdr:rowOff>
        </xdr:from>
        <xdr:to>
          <xdr:col>2</xdr:col>
          <xdr:colOff>1323975</xdr:colOff>
          <xdr:row>9</xdr:row>
          <xdr:rowOff>685800</xdr:rowOff>
        </xdr:to>
        <xdr:sp macro="" textlink="">
          <xdr:nvSpPr>
            <xdr:cNvPr id="23605" name="Check Box 53" hidden="1">
              <a:extLst>
                <a:ext uri="{63B3BB69-23CF-44E3-9099-C40C66FF867C}">
                  <a14:compatExt spid="_x0000_s23605"/>
                </a:ext>
                <a:ext uri="{FF2B5EF4-FFF2-40B4-BE49-F238E27FC236}">
                  <a16:creationId xmlns:a16="http://schemas.microsoft.com/office/drawing/2014/main" id="{00000000-0008-0000-0400-00003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1038225</xdr:colOff>
      <xdr:row>13</xdr:row>
      <xdr:rowOff>66675</xdr:rowOff>
    </xdr:from>
    <xdr:to>
      <xdr:col>6</xdr:col>
      <xdr:colOff>2276475</xdr:colOff>
      <xdr:row>15</xdr:row>
      <xdr:rowOff>77258</xdr:rowOff>
    </xdr:to>
    <xdr:sp macro="" textlink="">
      <xdr:nvSpPr>
        <xdr:cNvPr id="57" name="Rectangle 56">
          <a:hlinkClick xmlns:r="http://schemas.openxmlformats.org/officeDocument/2006/relationships" r:id="rId2"/>
          <a:extLst>
            <a:ext uri="{FF2B5EF4-FFF2-40B4-BE49-F238E27FC236}">
              <a16:creationId xmlns:a16="http://schemas.microsoft.com/office/drawing/2014/main" id="{00000000-0008-0000-0400-000039000000}"/>
            </a:ext>
          </a:extLst>
        </xdr:cNvPr>
        <xdr:cNvSpPr/>
      </xdr:nvSpPr>
      <xdr:spPr>
        <a:xfrm>
          <a:off x="11839575" y="9296400"/>
          <a:ext cx="1238250" cy="391583"/>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2000" b="1">
              <a:solidFill>
                <a:schemeClr val="bg1"/>
              </a:solidFill>
            </a:rPr>
            <a:t>Krok zpět</a:t>
          </a:r>
          <a:endParaRPr lang="cs-CZ" sz="1100" b="1">
            <a:solidFill>
              <a:schemeClr val="bg1"/>
            </a:solidFill>
          </a:endParaRP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66675</xdr:colOff>
          <xdr:row>20</xdr:row>
          <xdr:rowOff>66675</xdr:rowOff>
        </xdr:from>
        <xdr:to>
          <xdr:col>2</xdr:col>
          <xdr:colOff>1362075</xdr:colOff>
          <xdr:row>20</xdr:row>
          <xdr:rowOff>438150</xdr:rowOff>
        </xdr:to>
        <xdr:sp macro="" textlink="">
          <xdr:nvSpPr>
            <xdr:cNvPr id="50187" name="Check Box 11" hidden="1">
              <a:extLst>
                <a:ext uri="{63B3BB69-23CF-44E3-9099-C40C66FF867C}">
                  <a14:compatExt spid="_x0000_s50187"/>
                </a:ext>
                <a:ext uri="{FF2B5EF4-FFF2-40B4-BE49-F238E27FC236}">
                  <a16:creationId xmlns:a16="http://schemas.microsoft.com/office/drawing/2014/main" id="{00000000-0008-0000-0500-00000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1171575</xdr:colOff>
      <xdr:row>24</xdr:row>
      <xdr:rowOff>114300</xdr:rowOff>
    </xdr:from>
    <xdr:to>
      <xdr:col>5</xdr:col>
      <xdr:colOff>2052110</xdr:colOff>
      <xdr:row>26</xdr:row>
      <xdr:rowOff>124883</xdr:rowOff>
    </xdr:to>
    <xdr:sp macro="" textlink="">
      <xdr:nvSpPr>
        <xdr:cNvPr id="13" name="Rectangle 12">
          <a:hlinkClick xmlns:r="http://schemas.openxmlformats.org/officeDocument/2006/relationships" r:id="rId1"/>
          <a:extLst>
            <a:ext uri="{FF2B5EF4-FFF2-40B4-BE49-F238E27FC236}">
              <a16:creationId xmlns:a16="http://schemas.microsoft.com/office/drawing/2014/main" id="{00000000-0008-0000-0500-00000D000000}"/>
            </a:ext>
          </a:extLst>
        </xdr:cNvPr>
        <xdr:cNvSpPr/>
      </xdr:nvSpPr>
      <xdr:spPr>
        <a:xfrm>
          <a:off x="11001375" y="15792450"/>
          <a:ext cx="880535" cy="391583"/>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2000" b="1">
              <a:solidFill>
                <a:schemeClr val="bg1"/>
              </a:solidFill>
            </a:rPr>
            <a:t>HOME</a:t>
          </a:r>
          <a:endParaRPr lang="cs-CZ" sz="1100" b="1">
            <a:solidFill>
              <a:schemeClr val="bg1"/>
            </a:solidFill>
          </a:endParaRPr>
        </a:p>
      </xdr:txBody>
    </xdr:sp>
    <xdr:clientData/>
  </xdr:twoCellAnchor>
  <xdr:twoCellAnchor>
    <xdr:from>
      <xdr:col>5</xdr:col>
      <xdr:colOff>2114550</xdr:colOff>
      <xdr:row>24</xdr:row>
      <xdr:rowOff>114300</xdr:rowOff>
    </xdr:from>
    <xdr:to>
      <xdr:col>6</xdr:col>
      <xdr:colOff>781050</xdr:colOff>
      <xdr:row>26</xdr:row>
      <xdr:rowOff>124883</xdr:rowOff>
    </xdr:to>
    <xdr:sp macro="" textlink="">
      <xdr:nvSpPr>
        <xdr:cNvPr id="14" name="Rectangle 13">
          <a:hlinkClick xmlns:r="http://schemas.openxmlformats.org/officeDocument/2006/relationships" r:id="rId2"/>
          <a:extLst>
            <a:ext uri="{FF2B5EF4-FFF2-40B4-BE49-F238E27FC236}">
              <a16:creationId xmlns:a16="http://schemas.microsoft.com/office/drawing/2014/main" id="{00000000-0008-0000-0500-00000E000000}"/>
            </a:ext>
          </a:extLst>
        </xdr:cNvPr>
        <xdr:cNvSpPr/>
      </xdr:nvSpPr>
      <xdr:spPr>
        <a:xfrm>
          <a:off x="11944350" y="15792450"/>
          <a:ext cx="1238250" cy="391583"/>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2000" b="1">
              <a:solidFill>
                <a:schemeClr val="bg1"/>
              </a:solidFill>
            </a:rPr>
            <a:t>Krok zpět</a:t>
          </a:r>
          <a:endParaRPr lang="cs-CZ" sz="1100" b="1">
            <a:solidFill>
              <a:schemeClr val="bg1"/>
            </a:solidFill>
          </a:endParaRPr>
        </a:p>
      </xdr:txBody>
    </xdr:sp>
    <xdr:clientData/>
  </xdr:twoCellAnchor>
  <mc:AlternateContent xmlns:mc="http://schemas.openxmlformats.org/markup-compatibility/2006">
    <mc:Choice xmlns:a14="http://schemas.microsoft.com/office/drawing/2010/main" Requires="a14">
      <xdr:twoCellAnchor editAs="oneCell">
        <xdr:from>
          <xdr:col>2</xdr:col>
          <xdr:colOff>95250</xdr:colOff>
          <xdr:row>3</xdr:row>
          <xdr:rowOff>104775</xdr:rowOff>
        </xdr:from>
        <xdr:to>
          <xdr:col>2</xdr:col>
          <xdr:colOff>1504950</xdr:colOff>
          <xdr:row>3</xdr:row>
          <xdr:rowOff>1047750</xdr:rowOff>
        </xdr:to>
        <xdr:sp macro="" textlink="">
          <xdr:nvSpPr>
            <xdr:cNvPr id="50188" name="Check Box 12" hidden="1">
              <a:extLst>
                <a:ext uri="{63B3BB69-23CF-44E3-9099-C40C66FF867C}">
                  <a14:compatExt spid="_x0000_s50188"/>
                </a:ext>
                <a:ext uri="{FF2B5EF4-FFF2-40B4-BE49-F238E27FC236}">
                  <a16:creationId xmlns:a16="http://schemas.microsoft.com/office/drawing/2014/main" id="{00000000-0008-0000-0500-00000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4</xdr:row>
          <xdr:rowOff>76200</xdr:rowOff>
        </xdr:from>
        <xdr:to>
          <xdr:col>2</xdr:col>
          <xdr:colOff>1428750</xdr:colOff>
          <xdr:row>4</xdr:row>
          <xdr:rowOff>685800</xdr:rowOff>
        </xdr:to>
        <xdr:sp macro="" textlink="">
          <xdr:nvSpPr>
            <xdr:cNvPr id="50189" name="Check Box 13" hidden="1">
              <a:extLst>
                <a:ext uri="{63B3BB69-23CF-44E3-9099-C40C66FF867C}">
                  <a14:compatExt spid="_x0000_s50189"/>
                </a:ext>
                <a:ext uri="{FF2B5EF4-FFF2-40B4-BE49-F238E27FC236}">
                  <a16:creationId xmlns:a16="http://schemas.microsoft.com/office/drawing/2014/main" id="{00000000-0008-0000-0500-00000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xdr:row>
          <xdr:rowOff>76200</xdr:rowOff>
        </xdr:from>
        <xdr:to>
          <xdr:col>2</xdr:col>
          <xdr:colOff>1428750</xdr:colOff>
          <xdr:row>5</xdr:row>
          <xdr:rowOff>942975</xdr:rowOff>
        </xdr:to>
        <xdr:sp macro="" textlink="">
          <xdr:nvSpPr>
            <xdr:cNvPr id="50190" name="Check Box 14" hidden="1">
              <a:extLst>
                <a:ext uri="{63B3BB69-23CF-44E3-9099-C40C66FF867C}">
                  <a14:compatExt spid="_x0000_s50190"/>
                </a:ext>
                <a:ext uri="{FF2B5EF4-FFF2-40B4-BE49-F238E27FC236}">
                  <a16:creationId xmlns:a16="http://schemas.microsoft.com/office/drawing/2014/main" id="{00000000-0008-0000-0500-00000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xdr:row>
          <xdr:rowOff>76200</xdr:rowOff>
        </xdr:from>
        <xdr:to>
          <xdr:col>2</xdr:col>
          <xdr:colOff>1428750</xdr:colOff>
          <xdr:row>6</xdr:row>
          <xdr:rowOff>914400</xdr:rowOff>
        </xdr:to>
        <xdr:sp macro="" textlink="">
          <xdr:nvSpPr>
            <xdr:cNvPr id="50191" name="Check Box 15" hidden="1">
              <a:extLst>
                <a:ext uri="{63B3BB69-23CF-44E3-9099-C40C66FF867C}">
                  <a14:compatExt spid="_x0000_s50191"/>
                </a:ext>
                <a:ext uri="{FF2B5EF4-FFF2-40B4-BE49-F238E27FC236}">
                  <a16:creationId xmlns:a16="http://schemas.microsoft.com/office/drawing/2014/main" id="{00000000-0008-0000-0500-00000F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7</xdr:row>
          <xdr:rowOff>76200</xdr:rowOff>
        </xdr:from>
        <xdr:to>
          <xdr:col>2</xdr:col>
          <xdr:colOff>1428750</xdr:colOff>
          <xdr:row>7</xdr:row>
          <xdr:rowOff>571500</xdr:rowOff>
        </xdr:to>
        <xdr:sp macro="" textlink="">
          <xdr:nvSpPr>
            <xdr:cNvPr id="50192" name="Check Box 16" hidden="1">
              <a:extLst>
                <a:ext uri="{63B3BB69-23CF-44E3-9099-C40C66FF867C}">
                  <a14:compatExt spid="_x0000_s50192"/>
                </a:ext>
                <a:ext uri="{FF2B5EF4-FFF2-40B4-BE49-F238E27FC236}">
                  <a16:creationId xmlns:a16="http://schemas.microsoft.com/office/drawing/2014/main" id="{00000000-0008-0000-0500-00001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8</xdr:row>
          <xdr:rowOff>76200</xdr:rowOff>
        </xdr:from>
        <xdr:to>
          <xdr:col>2</xdr:col>
          <xdr:colOff>1428750</xdr:colOff>
          <xdr:row>8</xdr:row>
          <xdr:rowOff>561975</xdr:rowOff>
        </xdr:to>
        <xdr:sp macro="" textlink="">
          <xdr:nvSpPr>
            <xdr:cNvPr id="50193" name="Check Box 17" hidden="1">
              <a:extLst>
                <a:ext uri="{63B3BB69-23CF-44E3-9099-C40C66FF867C}">
                  <a14:compatExt spid="_x0000_s50193"/>
                </a:ext>
                <a:ext uri="{FF2B5EF4-FFF2-40B4-BE49-F238E27FC236}">
                  <a16:creationId xmlns:a16="http://schemas.microsoft.com/office/drawing/2014/main" id="{00000000-0008-0000-0500-00001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9</xdr:row>
          <xdr:rowOff>76200</xdr:rowOff>
        </xdr:from>
        <xdr:to>
          <xdr:col>2</xdr:col>
          <xdr:colOff>1428750</xdr:colOff>
          <xdr:row>9</xdr:row>
          <xdr:rowOff>723900</xdr:rowOff>
        </xdr:to>
        <xdr:sp macro="" textlink="">
          <xdr:nvSpPr>
            <xdr:cNvPr id="50194" name="Check Box 18" hidden="1">
              <a:extLst>
                <a:ext uri="{63B3BB69-23CF-44E3-9099-C40C66FF867C}">
                  <a14:compatExt spid="_x0000_s50194"/>
                </a:ext>
                <a:ext uri="{FF2B5EF4-FFF2-40B4-BE49-F238E27FC236}">
                  <a16:creationId xmlns:a16="http://schemas.microsoft.com/office/drawing/2014/main" id="{00000000-0008-0000-0500-00001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10</xdr:row>
          <xdr:rowOff>76200</xdr:rowOff>
        </xdr:from>
        <xdr:to>
          <xdr:col>2</xdr:col>
          <xdr:colOff>1428750</xdr:colOff>
          <xdr:row>10</xdr:row>
          <xdr:rowOff>723900</xdr:rowOff>
        </xdr:to>
        <xdr:sp macro="" textlink="">
          <xdr:nvSpPr>
            <xdr:cNvPr id="50195" name="Check Box 19" hidden="1">
              <a:extLst>
                <a:ext uri="{63B3BB69-23CF-44E3-9099-C40C66FF867C}">
                  <a14:compatExt spid="_x0000_s50195"/>
                </a:ext>
                <a:ext uri="{FF2B5EF4-FFF2-40B4-BE49-F238E27FC236}">
                  <a16:creationId xmlns:a16="http://schemas.microsoft.com/office/drawing/2014/main" id="{00000000-0008-0000-0500-00001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11</xdr:row>
          <xdr:rowOff>76200</xdr:rowOff>
        </xdr:from>
        <xdr:to>
          <xdr:col>2</xdr:col>
          <xdr:colOff>1428750</xdr:colOff>
          <xdr:row>11</xdr:row>
          <xdr:rowOff>723900</xdr:rowOff>
        </xdr:to>
        <xdr:sp macro="" textlink="">
          <xdr:nvSpPr>
            <xdr:cNvPr id="50196" name="Check Box 20" hidden="1">
              <a:extLst>
                <a:ext uri="{63B3BB69-23CF-44E3-9099-C40C66FF867C}">
                  <a14:compatExt spid="_x0000_s50196"/>
                </a:ext>
                <a:ext uri="{FF2B5EF4-FFF2-40B4-BE49-F238E27FC236}">
                  <a16:creationId xmlns:a16="http://schemas.microsoft.com/office/drawing/2014/main" id="{00000000-0008-0000-0500-00001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12</xdr:row>
          <xdr:rowOff>76200</xdr:rowOff>
        </xdr:from>
        <xdr:to>
          <xdr:col>2</xdr:col>
          <xdr:colOff>1428750</xdr:colOff>
          <xdr:row>12</xdr:row>
          <xdr:rowOff>819150</xdr:rowOff>
        </xdr:to>
        <xdr:sp macro="" textlink="">
          <xdr:nvSpPr>
            <xdr:cNvPr id="50197" name="Check Box 21" hidden="1">
              <a:extLst>
                <a:ext uri="{63B3BB69-23CF-44E3-9099-C40C66FF867C}">
                  <a14:compatExt spid="_x0000_s50197"/>
                </a:ext>
                <a:ext uri="{FF2B5EF4-FFF2-40B4-BE49-F238E27FC236}">
                  <a16:creationId xmlns:a16="http://schemas.microsoft.com/office/drawing/2014/main" id="{00000000-0008-0000-0500-00001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13</xdr:row>
          <xdr:rowOff>76200</xdr:rowOff>
        </xdr:from>
        <xdr:to>
          <xdr:col>2</xdr:col>
          <xdr:colOff>1428750</xdr:colOff>
          <xdr:row>13</xdr:row>
          <xdr:rowOff>723900</xdr:rowOff>
        </xdr:to>
        <xdr:sp macro="" textlink="">
          <xdr:nvSpPr>
            <xdr:cNvPr id="50198" name="Check Box 22" hidden="1">
              <a:extLst>
                <a:ext uri="{63B3BB69-23CF-44E3-9099-C40C66FF867C}">
                  <a14:compatExt spid="_x0000_s50198"/>
                </a:ext>
                <a:ext uri="{FF2B5EF4-FFF2-40B4-BE49-F238E27FC236}">
                  <a16:creationId xmlns:a16="http://schemas.microsoft.com/office/drawing/2014/main" id="{00000000-0008-0000-0500-00001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14</xdr:row>
          <xdr:rowOff>76200</xdr:rowOff>
        </xdr:from>
        <xdr:to>
          <xdr:col>2</xdr:col>
          <xdr:colOff>1428750</xdr:colOff>
          <xdr:row>14</xdr:row>
          <xdr:rowOff>590550</xdr:rowOff>
        </xdr:to>
        <xdr:sp macro="" textlink="">
          <xdr:nvSpPr>
            <xdr:cNvPr id="50199" name="Check Box 23" hidden="1">
              <a:extLst>
                <a:ext uri="{63B3BB69-23CF-44E3-9099-C40C66FF867C}">
                  <a14:compatExt spid="_x0000_s50199"/>
                </a:ext>
                <a:ext uri="{FF2B5EF4-FFF2-40B4-BE49-F238E27FC236}">
                  <a16:creationId xmlns:a16="http://schemas.microsoft.com/office/drawing/2014/main" id="{00000000-0008-0000-0500-00001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15</xdr:row>
          <xdr:rowOff>76200</xdr:rowOff>
        </xdr:from>
        <xdr:to>
          <xdr:col>2</xdr:col>
          <xdr:colOff>1428750</xdr:colOff>
          <xdr:row>15</xdr:row>
          <xdr:rowOff>666750</xdr:rowOff>
        </xdr:to>
        <xdr:sp macro="" textlink="">
          <xdr:nvSpPr>
            <xdr:cNvPr id="50200" name="Check Box 24" hidden="1">
              <a:extLst>
                <a:ext uri="{63B3BB69-23CF-44E3-9099-C40C66FF867C}">
                  <a14:compatExt spid="_x0000_s50200"/>
                </a:ext>
                <a:ext uri="{FF2B5EF4-FFF2-40B4-BE49-F238E27FC236}">
                  <a16:creationId xmlns:a16="http://schemas.microsoft.com/office/drawing/2014/main" id="{00000000-0008-0000-0500-00001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16</xdr:row>
          <xdr:rowOff>76200</xdr:rowOff>
        </xdr:from>
        <xdr:to>
          <xdr:col>2</xdr:col>
          <xdr:colOff>1428750</xdr:colOff>
          <xdr:row>16</xdr:row>
          <xdr:rowOff>876300</xdr:rowOff>
        </xdr:to>
        <xdr:sp macro="" textlink="">
          <xdr:nvSpPr>
            <xdr:cNvPr id="50201" name="Check Box 25" hidden="1">
              <a:extLst>
                <a:ext uri="{63B3BB69-23CF-44E3-9099-C40C66FF867C}">
                  <a14:compatExt spid="_x0000_s50201"/>
                </a:ext>
                <a:ext uri="{FF2B5EF4-FFF2-40B4-BE49-F238E27FC236}">
                  <a16:creationId xmlns:a16="http://schemas.microsoft.com/office/drawing/2014/main" id="{00000000-0008-0000-0500-00001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17</xdr:row>
          <xdr:rowOff>76200</xdr:rowOff>
        </xdr:from>
        <xdr:to>
          <xdr:col>2</xdr:col>
          <xdr:colOff>1428750</xdr:colOff>
          <xdr:row>17</xdr:row>
          <xdr:rowOff>485775</xdr:rowOff>
        </xdr:to>
        <xdr:sp macro="" textlink="">
          <xdr:nvSpPr>
            <xdr:cNvPr id="50202" name="Check Box 26" hidden="1">
              <a:extLst>
                <a:ext uri="{63B3BB69-23CF-44E3-9099-C40C66FF867C}">
                  <a14:compatExt spid="_x0000_s50202"/>
                </a:ext>
                <a:ext uri="{FF2B5EF4-FFF2-40B4-BE49-F238E27FC236}">
                  <a16:creationId xmlns:a16="http://schemas.microsoft.com/office/drawing/2014/main" id="{00000000-0008-0000-0500-00001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18</xdr:row>
          <xdr:rowOff>76200</xdr:rowOff>
        </xdr:from>
        <xdr:to>
          <xdr:col>2</xdr:col>
          <xdr:colOff>1428750</xdr:colOff>
          <xdr:row>18</xdr:row>
          <xdr:rowOff>533400</xdr:rowOff>
        </xdr:to>
        <xdr:sp macro="" textlink="">
          <xdr:nvSpPr>
            <xdr:cNvPr id="50203" name="Check Box 27" hidden="1">
              <a:extLst>
                <a:ext uri="{63B3BB69-23CF-44E3-9099-C40C66FF867C}">
                  <a14:compatExt spid="_x0000_s50203"/>
                </a:ext>
                <a:ext uri="{FF2B5EF4-FFF2-40B4-BE49-F238E27FC236}">
                  <a16:creationId xmlns:a16="http://schemas.microsoft.com/office/drawing/2014/main" id="{00000000-0008-0000-0500-00001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19</xdr:row>
          <xdr:rowOff>76200</xdr:rowOff>
        </xdr:from>
        <xdr:to>
          <xdr:col>2</xdr:col>
          <xdr:colOff>1428750</xdr:colOff>
          <xdr:row>19</xdr:row>
          <xdr:rowOff>552450</xdr:rowOff>
        </xdr:to>
        <xdr:sp macro="" textlink="">
          <xdr:nvSpPr>
            <xdr:cNvPr id="50204" name="Check Box 28" hidden="1">
              <a:extLst>
                <a:ext uri="{63B3BB69-23CF-44E3-9099-C40C66FF867C}">
                  <a14:compatExt spid="_x0000_s50204"/>
                </a:ext>
                <a:ext uri="{FF2B5EF4-FFF2-40B4-BE49-F238E27FC236}">
                  <a16:creationId xmlns:a16="http://schemas.microsoft.com/office/drawing/2014/main" id="{00000000-0008-0000-0500-00001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4</xdr:col>
      <xdr:colOff>1133475</xdr:colOff>
      <xdr:row>7</xdr:row>
      <xdr:rowOff>123825</xdr:rowOff>
    </xdr:from>
    <xdr:to>
      <xdr:col>5</xdr:col>
      <xdr:colOff>200025</xdr:colOff>
      <xdr:row>9</xdr:row>
      <xdr:rowOff>133350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8896350" y="2371725"/>
          <a:ext cx="923925" cy="390525"/>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2000" b="1">
              <a:solidFill>
                <a:schemeClr val="bg1"/>
              </a:solidFill>
            </a:rPr>
            <a:t>HOME</a:t>
          </a:r>
          <a:endParaRPr lang="cs-CZ" sz="1100" b="1">
            <a:solidFill>
              <a:schemeClr val="bg1"/>
            </a:solidFill>
          </a:endParaRPr>
        </a:p>
      </xdr:txBody>
    </xdr:sp>
    <xdr:clientData/>
  </xdr:twoCellAnchor>
  <xdr:twoCellAnchor>
    <xdr:from>
      <xdr:col>5</xdr:col>
      <xdr:colOff>257176</xdr:colOff>
      <xdr:row>7</xdr:row>
      <xdr:rowOff>123825</xdr:rowOff>
    </xdr:from>
    <xdr:to>
      <xdr:col>5</xdr:col>
      <xdr:colOff>1524000</xdr:colOff>
      <xdr:row>9</xdr:row>
      <xdr:rowOff>134408</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00000000-0008-0000-0700-000003000000}"/>
            </a:ext>
          </a:extLst>
        </xdr:cNvPr>
        <xdr:cNvSpPr/>
      </xdr:nvSpPr>
      <xdr:spPr>
        <a:xfrm>
          <a:off x="9877426" y="2371725"/>
          <a:ext cx="1266824" cy="391583"/>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2000" b="1">
              <a:solidFill>
                <a:schemeClr val="bg1"/>
              </a:solidFill>
            </a:rPr>
            <a:t>Krok zpět</a:t>
          </a:r>
          <a:endParaRPr lang="cs-CZ" sz="1100" b="1">
            <a:solidFill>
              <a:schemeClr val="bg1"/>
            </a:solidFill>
          </a:endParaRPr>
        </a:p>
      </xdr:txBody>
    </xdr:sp>
    <xdr:clientData/>
  </xdr:twoCellAnchor>
  <mc:AlternateContent xmlns:mc="http://schemas.openxmlformats.org/markup-compatibility/2006">
    <mc:Choice xmlns:a14="http://schemas.microsoft.com/office/drawing/2010/main" Requires="a14">
      <xdr:twoCellAnchor editAs="oneCell">
        <xdr:from>
          <xdr:col>2</xdr:col>
          <xdr:colOff>66675</xdr:colOff>
          <xdr:row>3</xdr:row>
          <xdr:rowOff>95250</xdr:rowOff>
        </xdr:from>
        <xdr:to>
          <xdr:col>2</xdr:col>
          <xdr:colOff>1543050</xdr:colOff>
          <xdr:row>3</xdr:row>
          <xdr:rowOff>495300</xdr:rowOff>
        </xdr:to>
        <xdr:sp macro="" textlink="">
          <xdr:nvSpPr>
            <xdr:cNvPr id="78849" name="Check Box 1" hidden="1">
              <a:extLst>
                <a:ext uri="{63B3BB69-23CF-44E3-9099-C40C66FF867C}">
                  <a14:compatExt spid="_x0000_s78849"/>
                </a:ext>
                <a:ext uri="{FF2B5EF4-FFF2-40B4-BE49-F238E27FC236}">
                  <a16:creationId xmlns:a16="http://schemas.microsoft.com/office/drawing/2014/main" id="{00000000-0008-0000-0700-000001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xdr:row>
          <xdr:rowOff>95250</xdr:rowOff>
        </xdr:from>
        <xdr:to>
          <xdr:col>3</xdr:col>
          <xdr:colOff>1543050</xdr:colOff>
          <xdr:row>3</xdr:row>
          <xdr:rowOff>495300</xdr:rowOff>
        </xdr:to>
        <xdr:sp macro="" textlink="">
          <xdr:nvSpPr>
            <xdr:cNvPr id="78850" name="Check Box 2" hidden="1">
              <a:extLst>
                <a:ext uri="{63B3BB69-23CF-44E3-9099-C40C66FF867C}">
                  <a14:compatExt spid="_x0000_s78850"/>
                </a:ext>
                <a:ext uri="{FF2B5EF4-FFF2-40B4-BE49-F238E27FC236}">
                  <a16:creationId xmlns:a16="http://schemas.microsoft.com/office/drawing/2014/main" id="{00000000-0008-0000-0700-000002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22</xdr:col>
      <xdr:colOff>0</xdr:colOff>
      <xdr:row>1</xdr:row>
      <xdr:rowOff>0</xdr:rowOff>
    </xdr:from>
    <xdr:to>
      <xdr:col>23</xdr:col>
      <xdr:colOff>314325</xdr:colOff>
      <xdr:row>3</xdr:row>
      <xdr:rowOff>76200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13411200" y="190500"/>
          <a:ext cx="923925" cy="457200"/>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2000" b="1">
              <a:solidFill>
                <a:sysClr val="windowText" lastClr="000000"/>
              </a:solidFill>
            </a:rPr>
            <a:t>HOME</a:t>
          </a:r>
          <a:endParaRPr lang="cs-CZ" sz="1100" b="1">
            <a:solidFill>
              <a:sysClr val="windowText" lastClr="000000"/>
            </a:solidFill>
          </a:endParaRPr>
        </a:p>
      </xdr:txBody>
    </xdr:sp>
    <xdr:clientData/>
  </xdr:twoCellAnchor>
  <mc:AlternateContent xmlns:mc="http://schemas.openxmlformats.org/markup-compatibility/2006">
    <mc:Choice xmlns:a14="http://schemas.microsoft.com/office/drawing/2010/main" Requires="a14">
      <xdr:twoCellAnchor editAs="oneCell">
        <xdr:from>
          <xdr:col>4</xdr:col>
          <xdr:colOff>57150</xdr:colOff>
          <xdr:row>5</xdr:row>
          <xdr:rowOff>104775</xdr:rowOff>
        </xdr:from>
        <xdr:to>
          <xdr:col>4</xdr:col>
          <xdr:colOff>1276350</xdr:colOff>
          <xdr:row>5</xdr:row>
          <xdr:rowOff>723900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8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5</xdr:row>
          <xdr:rowOff>104775</xdr:rowOff>
        </xdr:from>
        <xdr:to>
          <xdr:col>5</xdr:col>
          <xdr:colOff>1276350</xdr:colOff>
          <xdr:row>5</xdr:row>
          <xdr:rowOff>723900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8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6</xdr:row>
          <xdr:rowOff>104775</xdr:rowOff>
        </xdr:from>
        <xdr:to>
          <xdr:col>4</xdr:col>
          <xdr:colOff>1276350</xdr:colOff>
          <xdr:row>6</xdr:row>
          <xdr:rowOff>723900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8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104775</xdr:rowOff>
        </xdr:from>
        <xdr:to>
          <xdr:col>5</xdr:col>
          <xdr:colOff>1276350</xdr:colOff>
          <xdr:row>6</xdr:row>
          <xdr:rowOff>723900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8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7</xdr:row>
          <xdr:rowOff>76200</xdr:rowOff>
        </xdr:from>
        <xdr:to>
          <xdr:col>4</xdr:col>
          <xdr:colOff>1285875</xdr:colOff>
          <xdr:row>7</xdr:row>
          <xdr:rowOff>704850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8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xdr:row>
          <xdr:rowOff>76200</xdr:rowOff>
        </xdr:from>
        <xdr:to>
          <xdr:col>5</xdr:col>
          <xdr:colOff>1295400</xdr:colOff>
          <xdr:row>7</xdr:row>
          <xdr:rowOff>704850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8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8</xdr:row>
          <xdr:rowOff>57150</xdr:rowOff>
        </xdr:from>
        <xdr:to>
          <xdr:col>4</xdr:col>
          <xdr:colOff>1276350</xdr:colOff>
          <xdr:row>9</xdr:row>
          <xdr:rowOff>95250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8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xdr:row>
          <xdr:rowOff>114300</xdr:rowOff>
        </xdr:from>
        <xdr:to>
          <xdr:col>5</xdr:col>
          <xdr:colOff>1314450</xdr:colOff>
          <xdr:row>9</xdr:row>
          <xdr:rowOff>66675</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8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11</xdr:row>
          <xdr:rowOff>76200</xdr:rowOff>
        </xdr:from>
        <xdr:to>
          <xdr:col>4</xdr:col>
          <xdr:colOff>1276350</xdr:colOff>
          <xdr:row>11</xdr:row>
          <xdr:rowOff>600075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8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xdr:row>
          <xdr:rowOff>76200</xdr:rowOff>
        </xdr:from>
        <xdr:to>
          <xdr:col>5</xdr:col>
          <xdr:colOff>1276350</xdr:colOff>
          <xdr:row>11</xdr:row>
          <xdr:rowOff>600075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8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3143250</xdr:colOff>
      <xdr:row>15</xdr:row>
      <xdr:rowOff>57150</xdr:rowOff>
    </xdr:from>
    <xdr:to>
      <xdr:col>6</xdr:col>
      <xdr:colOff>4019551</xdr:colOff>
      <xdr:row>17</xdr:row>
      <xdr:rowOff>66675</xdr:rowOff>
    </xdr:to>
    <xdr:sp macro="" textlink="">
      <xdr:nvSpPr>
        <xdr:cNvPr id="27" name="Rectangle 26">
          <a:hlinkClick xmlns:r="http://schemas.openxmlformats.org/officeDocument/2006/relationships" r:id="rId2"/>
          <a:extLst>
            <a:ext uri="{FF2B5EF4-FFF2-40B4-BE49-F238E27FC236}">
              <a16:creationId xmlns:a16="http://schemas.microsoft.com/office/drawing/2014/main" id="{00000000-0008-0000-0800-00001B000000}"/>
            </a:ext>
          </a:extLst>
        </xdr:cNvPr>
        <xdr:cNvSpPr/>
      </xdr:nvSpPr>
      <xdr:spPr>
        <a:xfrm>
          <a:off x="11763375" y="6610350"/>
          <a:ext cx="876301" cy="390525"/>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2000" b="1">
              <a:solidFill>
                <a:schemeClr val="bg1"/>
              </a:solidFill>
            </a:rPr>
            <a:t>HOME</a:t>
          </a:r>
          <a:endParaRPr lang="cs-CZ" sz="1100" b="1">
            <a:solidFill>
              <a:schemeClr val="bg1"/>
            </a:solidFill>
          </a:endParaRPr>
        </a:p>
      </xdr:txBody>
    </xdr:sp>
    <xdr:clientData/>
  </xdr:twoCellAnchor>
  <xdr:twoCellAnchor>
    <xdr:from>
      <xdr:col>6</xdr:col>
      <xdr:colOff>4086225</xdr:colOff>
      <xdr:row>15</xdr:row>
      <xdr:rowOff>57150</xdr:rowOff>
    </xdr:from>
    <xdr:to>
      <xdr:col>6</xdr:col>
      <xdr:colOff>5324475</xdr:colOff>
      <xdr:row>17</xdr:row>
      <xdr:rowOff>67733</xdr:rowOff>
    </xdr:to>
    <xdr:sp macro="" textlink="">
      <xdr:nvSpPr>
        <xdr:cNvPr id="18" name="Rectangle 17">
          <a:hlinkClick xmlns:r="http://schemas.openxmlformats.org/officeDocument/2006/relationships" r:id="rId3"/>
          <a:extLst>
            <a:ext uri="{FF2B5EF4-FFF2-40B4-BE49-F238E27FC236}">
              <a16:creationId xmlns:a16="http://schemas.microsoft.com/office/drawing/2014/main" id="{00000000-0008-0000-0800-000012000000}"/>
            </a:ext>
          </a:extLst>
        </xdr:cNvPr>
        <xdr:cNvSpPr/>
      </xdr:nvSpPr>
      <xdr:spPr>
        <a:xfrm>
          <a:off x="12706350" y="6610350"/>
          <a:ext cx="1238250" cy="391583"/>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2000" b="1">
              <a:solidFill>
                <a:schemeClr val="bg1"/>
              </a:solidFill>
            </a:rPr>
            <a:t>Krok zpět</a:t>
          </a:r>
          <a:endParaRPr lang="cs-CZ" sz="1100" b="1">
            <a:solidFill>
              <a:schemeClr val="bg1"/>
            </a:solidFill>
          </a:endParaRPr>
        </a:p>
      </xdr:txBody>
    </xdr:sp>
    <xdr:clientData/>
  </xdr:twoCellAnchor>
  <mc:AlternateContent xmlns:mc="http://schemas.openxmlformats.org/markup-compatibility/2006">
    <mc:Choice xmlns:a14="http://schemas.microsoft.com/office/drawing/2010/main" Requires="a14">
      <xdr:twoCellAnchor editAs="oneCell">
        <xdr:from>
          <xdr:col>4</xdr:col>
          <xdr:colOff>57150</xdr:colOff>
          <xdr:row>10</xdr:row>
          <xdr:rowOff>95250</xdr:rowOff>
        </xdr:from>
        <xdr:to>
          <xdr:col>4</xdr:col>
          <xdr:colOff>1285875</xdr:colOff>
          <xdr:row>10</xdr:row>
          <xdr:rowOff>552450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8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10</xdr:row>
          <xdr:rowOff>95250</xdr:rowOff>
        </xdr:from>
        <xdr:to>
          <xdr:col>5</xdr:col>
          <xdr:colOff>1285875</xdr:colOff>
          <xdr:row>10</xdr:row>
          <xdr:rowOff>552450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8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7</xdr:col>
      <xdr:colOff>3703109</xdr:colOff>
      <xdr:row>25</xdr:row>
      <xdr:rowOff>132293</xdr:rowOff>
    </xdr:from>
    <xdr:to>
      <xdr:col>7</xdr:col>
      <xdr:colOff>4949825</xdr:colOff>
      <xdr:row>26</xdr:row>
      <xdr:rowOff>219076</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13736109" y="7604126"/>
          <a:ext cx="1246716" cy="393700"/>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2000" b="1">
              <a:solidFill>
                <a:schemeClr val="bg1"/>
              </a:solidFill>
            </a:rPr>
            <a:t>Krok zpět</a:t>
          </a:r>
          <a:endParaRPr lang="cs-CZ" sz="1100" b="1">
            <a:solidFill>
              <a:schemeClr val="bg1"/>
            </a:solidFill>
          </a:endParaRPr>
        </a:p>
      </xdr:txBody>
    </xdr:sp>
    <xdr:clientData/>
  </xdr:twoCellAnchor>
  <xdr:twoCellAnchor>
    <xdr:from>
      <xdr:col>7</xdr:col>
      <xdr:colOff>2655358</xdr:colOff>
      <xdr:row>25</xdr:row>
      <xdr:rowOff>137584</xdr:rowOff>
    </xdr:from>
    <xdr:to>
      <xdr:col>7</xdr:col>
      <xdr:colOff>3587749</xdr:colOff>
      <xdr:row>26</xdr:row>
      <xdr:rowOff>224367</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00000000-0008-0000-0900-000003000000}"/>
            </a:ext>
          </a:extLst>
        </xdr:cNvPr>
        <xdr:cNvSpPr/>
      </xdr:nvSpPr>
      <xdr:spPr>
        <a:xfrm>
          <a:off x="12688358" y="7609417"/>
          <a:ext cx="932391" cy="393700"/>
        </a:xfrm>
        <a:prstGeom prst="rect">
          <a:avLst/>
        </a:prstGeom>
        <a:solidFill>
          <a:srgbClr val="00358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2000" b="1">
              <a:solidFill>
                <a:schemeClr val="bg1"/>
              </a:solidFill>
            </a:rPr>
            <a:t>HOME</a:t>
          </a:r>
          <a:endParaRPr lang="cs-CZ" sz="1100" b="1">
            <a:solidFill>
              <a:schemeClr val="bg1"/>
            </a:solidFill>
          </a:endParaRPr>
        </a:p>
      </xdr:txBody>
    </xdr:sp>
    <xdr:clientData/>
  </xdr:twoCellAnchor>
  <mc:AlternateContent xmlns:mc="http://schemas.openxmlformats.org/markup-compatibility/2006">
    <mc:Choice xmlns:a14="http://schemas.microsoft.com/office/drawing/2010/main" Requires="a14">
      <xdr:twoCellAnchor editAs="oneCell">
        <xdr:from>
          <xdr:col>5</xdr:col>
          <xdr:colOff>76200</xdr:colOff>
          <xdr:row>6</xdr:row>
          <xdr:rowOff>95250</xdr:rowOff>
        </xdr:from>
        <xdr:to>
          <xdr:col>5</xdr:col>
          <xdr:colOff>1285875</xdr:colOff>
          <xdr:row>6</xdr:row>
          <xdr:rowOff>457200</xdr:rowOff>
        </xdr:to>
        <xdr:sp macro="" textlink="">
          <xdr:nvSpPr>
            <xdr:cNvPr id="26625" name="Check Box 1" hidden="1">
              <a:extLst>
                <a:ext uri="{63B3BB69-23CF-44E3-9099-C40C66FF867C}">
                  <a14:compatExt spid="_x0000_s26625"/>
                </a:ext>
                <a:ext uri="{FF2B5EF4-FFF2-40B4-BE49-F238E27FC236}">
                  <a16:creationId xmlns:a16="http://schemas.microsoft.com/office/drawing/2014/main" id="{00000000-0008-0000-0900-00000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xdr:row>
          <xdr:rowOff>95250</xdr:rowOff>
        </xdr:from>
        <xdr:to>
          <xdr:col>5</xdr:col>
          <xdr:colOff>1285875</xdr:colOff>
          <xdr:row>7</xdr:row>
          <xdr:rowOff>457200</xdr:rowOff>
        </xdr:to>
        <xdr:sp macro="" textlink="">
          <xdr:nvSpPr>
            <xdr:cNvPr id="26626" name="Check Box 2" hidden="1">
              <a:extLst>
                <a:ext uri="{63B3BB69-23CF-44E3-9099-C40C66FF867C}">
                  <a14:compatExt spid="_x0000_s26626"/>
                </a:ext>
                <a:ext uri="{FF2B5EF4-FFF2-40B4-BE49-F238E27FC236}">
                  <a16:creationId xmlns:a16="http://schemas.microsoft.com/office/drawing/2014/main" id="{00000000-0008-0000-0900-00000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8</xdr:row>
          <xdr:rowOff>95250</xdr:rowOff>
        </xdr:from>
        <xdr:to>
          <xdr:col>5</xdr:col>
          <xdr:colOff>1285875</xdr:colOff>
          <xdr:row>8</xdr:row>
          <xdr:rowOff>457200</xdr:rowOff>
        </xdr:to>
        <xdr:sp macro="" textlink="">
          <xdr:nvSpPr>
            <xdr:cNvPr id="26627" name="Check Box 3" hidden="1">
              <a:extLst>
                <a:ext uri="{63B3BB69-23CF-44E3-9099-C40C66FF867C}">
                  <a14:compatExt spid="_x0000_s26627"/>
                </a:ext>
                <a:ext uri="{FF2B5EF4-FFF2-40B4-BE49-F238E27FC236}">
                  <a16:creationId xmlns:a16="http://schemas.microsoft.com/office/drawing/2014/main" id="{00000000-0008-0000-0900-00000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6</xdr:row>
          <xdr:rowOff>95250</xdr:rowOff>
        </xdr:from>
        <xdr:to>
          <xdr:col>6</xdr:col>
          <xdr:colOff>1285875</xdr:colOff>
          <xdr:row>6</xdr:row>
          <xdr:rowOff>457200</xdr:rowOff>
        </xdr:to>
        <xdr:sp macro="" textlink="">
          <xdr:nvSpPr>
            <xdr:cNvPr id="26628" name="Check Box 4" hidden="1">
              <a:extLst>
                <a:ext uri="{63B3BB69-23CF-44E3-9099-C40C66FF867C}">
                  <a14:compatExt spid="_x0000_s26628"/>
                </a:ext>
                <a:ext uri="{FF2B5EF4-FFF2-40B4-BE49-F238E27FC236}">
                  <a16:creationId xmlns:a16="http://schemas.microsoft.com/office/drawing/2014/main" id="{00000000-0008-0000-0900-00000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xdr:row>
          <xdr:rowOff>95250</xdr:rowOff>
        </xdr:from>
        <xdr:to>
          <xdr:col>6</xdr:col>
          <xdr:colOff>1285875</xdr:colOff>
          <xdr:row>7</xdr:row>
          <xdr:rowOff>457200</xdr:rowOff>
        </xdr:to>
        <xdr:sp macro="" textlink="">
          <xdr:nvSpPr>
            <xdr:cNvPr id="26629" name="Check Box 5" hidden="1">
              <a:extLst>
                <a:ext uri="{63B3BB69-23CF-44E3-9099-C40C66FF867C}">
                  <a14:compatExt spid="_x0000_s26629"/>
                </a:ext>
                <a:ext uri="{FF2B5EF4-FFF2-40B4-BE49-F238E27FC236}">
                  <a16:creationId xmlns:a16="http://schemas.microsoft.com/office/drawing/2014/main" id="{00000000-0008-0000-0900-00000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8</xdr:row>
          <xdr:rowOff>95250</xdr:rowOff>
        </xdr:from>
        <xdr:to>
          <xdr:col>6</xdr:col>
          <xdr:colOff>1285875</xdr:colOff>
          <xdr:row>8</xdr:row>
          <xdr:rowOff>457200</xdr:rowOff>
        </xdr:to>
        <xdr:sp macro="" textlink="">
          <xdr:nvSpPr>
            <xdr:cNvPr id="26630" name="Check Box 6" hidden="1">
              <a:extLst>
                <a:ext uri="{63B3BB69-23CF-44E3-9099-C40C66FF867C}">
                  <a14:compatExt spid="_x0000_s26630"/>
                </a:ext>
                <a:ext uri="{FF2B5EF4-FFF2-40B4-BE49-F238E27FC236}">
                  <a16:creationId xmlns:a16="http://schemas.microsoft.com/office/drawing/2014/main" id="{00000000-0008-0000-0900-00000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9</xdr:row>
          <xdr:rowOff>95250</xdr:rowOff>
        </xdr:from>
        <xdr:to>
          <xdr:col>5</xdr:col>
          <xdr:colOff>1285875</xdr:colOff>
          <xdr:row>9</xdr:row>
          <xdr:rowOff>457200</xdr:rowOff>
        </xdr:to>
        <xdr:sp macro="" textlink="">
          <xdr:nvSpPr>
            <xdr:cNvPr id="26631" name="Check Box 7" hidden="1">
              <a:extLst>
                <a:ext uri="{63B3BB69-23CF-44E3-9099-C40C66FF867C}">
                  <a14:compatExt spid="_x0000_s26631"/>
                </a:ext>
                <a:ext uri="{FF2B5EF4-FFF2-40B4-BE49-F238E27FC236}">
                  <a16:creationId xmlns:a16="http://schemas.microsoft.com/office/drawing/2014/main" id="{00000000-0008-0000-0900-00000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10</xdr:row>
          <xdr:rowOff>95250</xdr:rowOff>
        </xdr:from>
        <xdr:to>
          <xdr:col>5</xdr:col>
          <xdr:colOff>1285875</xdr:colOff>
          <xdr:row>10</xdr:row>
          <xdr:rowOff>457200</xdr:rowOff>
        </xdr:to>
        <xdr:sp macro="" textlink="">
          <xdr:nvSpPr>
            <xdr:cNvPr id="26632" name="Check Box 8" hidden="1">
              <a:extLst>
                <a:ext uri="{63B3BB69-23CF-44E3-9099-C40C66FF867C}">
                  <a14:compatExt spid="_x0000_s26632"/>
                </a:ext>
                <a:ext uri="{FF2B5EF4-FFF2-40B4-BE49-F238E27FC236}">
                  <a16:creationId xmlns:a16="http://schemas.microsoft.com/office/drawing/2014/main" id="{00000000-0008-0000-0900-00000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11</xdr:row>
          <xdr:rowOff>95250</xdr:rowOff>
        </xdr:from>
        <xdr:to>
          <xdr:col>5</xdr:col>
          <xdr:colOff>1285875</xdr:colOff>
          <xdr:row>12</xdr:row>
          <xdr:rowOff>0</xdr:rowOff>
        </xdr:to>
        <xdr:sp macro="" textlink="">
          <xdr:nvSpPr>
            <xdr:cNvPr id="26633" name="Check Box 9" hidden="1">
              <a:extLst>
                <a:ext uri="{63B3BB69-23CF-44E3-9099-C40C66FF867C}">
                  <a14:compatExt spid="_x0000_s26633"/>
                </a:ext>
                <a:ext uri="{FF2B5EF4-FFF2-40B4-BE49-F238E27FC236}">
                  <a16:creationId xmlns:a16="http://schemas.microsoft.com/office/drawing/2014/main" id="{00000000-0008-0000-0900-00000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10</xdr:row>
          <xdr:rowOff>95250</xdr:rowOff>
        </xdr:from>
        <xdr:to>
          <xdr:col>6</xdr:col>
          <xdr:colOff>1285875</xdr:colOff>
          <xdr:row>10</xdr:row>
          <xdr:rowOff>457200</xdr:rowOff>
        </xdr:to>
        <xdr:sp macro="" textlink="">
          <xdr:nvSpPr>
            <xdr:cNvPr id="26635" name="Check Box 11" hidden="1">
              <a:extLst>
                <a:ext uri="{63B3BB69-23CF-44E3-9099-C40C66FF867C}">
                  <a14:compatExt spid="_x0000_s26635"/>
                </a:ext>
                <a:ext uri="{FF2B5EF4-FFF2-40B4-BE49-F238E27FC236}">
                  <a16:creationId xmlns:a16="http://schemas.microsoft.com/office/drawing/2014/main" id="{00000000-0008-0000-0900-00000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11</xdr:row>
          <xdr:rowOff>95250</xdr:rowOff>
        </xdr:from>
        <xdr:to>
          <xdr:col>6</xdr:col>
          <xdr:colOff>1285875</xdr:colOff>
          <xdr:row>12</xdr:row>
          <xdr:rowOff>0</xdr:rowOff>
        </xdr:to>
        <xdr:sp macro="" textlink="">
          <xdr:nvSpPr>
            <xdr:cNvPr id="26636" name="Check Box 12" hidden="1">
              <a:extLst>
                <a:ext uri="{63B3BB69-23CF-44E3-9099-C40C66FF867C}">
                  <a14:compatExt spid="_x0000_s26636"/>
                </a:ext>
                <a:ext uri="{FF2B5EF4-FFF2-40B4-BE49-F238E27FC236}">
                  <a16:creationId xmlns:a16="http://schemas.microsoft.com/office/drawing/2014/main" id="{00000000-0008-0000-0900-00000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11</xdr:row>
          <xdr:rowOff>95250</xdr:rowOff>
        </xdr:from>
        <xdr:to>
          <xdr:col>4</xdr:col>
          <xdr:colOff>1285875</xdr:colOff>
          <xdr:row>12</xdr:row>
          <xdr:rowOff>0</xdr:rowOff>
        </xdr:to>
        <xdr:sp macro="" textlink="">
          <xdr:nvSpPr>
            <xdr:cNvPr id="26637" name="Check Box 13" hidden="1">
              <a:extLst>
                <a:ext uri="{63B3BB69-23CF-44E3-9099-C40C66FF867C}">
                  <a14:compatExt spid="_x0000_s26637"/>
                </a:ext>
                <a:ext uri="{FF2B5EF4-FFF2-40B4-BE49-F238E27FC236}">
                  <a16:creationId xmlns:a16="http://schemas.microsoft.com/office/drawing/2014/main" id="{00000000-0008-0000-0900-00000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xdr:row>
          <xdr:rowOff>95250</xdr:rowOff>
        </xdr:from>
        <xdr:to>
          <xdr:col>5</xdr:col>
          <xdr:colOff>1285875</xdr:colOff>
          <xdr:row>5</xdr:row>
          <xdr:rowOff>457200</xdr:rowOff>
        </xdr:to>
        <xdr:sp macro="" textlink="">
          <xdr:nvSpPr>
            <xdr:cNvPr id="26638" name="Check Box 14" hidden="1">
              <a:extLst>
                <a:ext uri="{63B3BB69-23CF-44E3-9099-C40C66FF867C}">
                  <a14:compatExt spid="_x0000_s26638"/>
                </a:ext>
                <a:ext uri="{FF2B5EF4-FFF2-40B4-BE49-F238E27FC236}">
                  <a16:creationId xmlns:a16="http://schemas.microsoft.com/office/drawing/2014/main" id="{00000000-0008-0000-0900-00000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5</xdr:row>
          <xdr:rowOff>95250</xdr:rowOff>
        </xdr:from>
        <xdr:to>
          <xdr:col>4</xdr:col>
          <xdr:colOff>1285875</xdr:colOff>
          <xdr:row>5</xdr:row>
          <xdr:rowOff>457200</xdr:rowOff>
        </xdr:to>
        <xdr:sp macro="" textlink="">
          <xdr:nvSpPr>
            <xdr:cNvPr id="26639" name="Check Box 15" hidden="1">
              <a:extLst>
                <a:ext uri="{63B3BB69-23CF-44E3-9099-C40C66FF867C}">
                  <a14:compatExt spid="_x0000_s26639"/>
                </a:ext>
                <a:ext uri="{FF2B5EF4-FFF2-40B4-BE49-F238E27FC236}">
                  <a16:creationId xmlns:a16="http://schemas.microsoft.com/office/drawing/2014/main" id="{00000000-0008-0000-0900-00000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xdr:row>
          <xdr:rowOff>95250</xdr:rowOff>
        </xdr:from>
        <xdr:to>
          <xdr:col>5</xdr:col>
          <xdr:colOff>1285875</xdr:colOff>
          <xdr:row>6</xdr:row>
          <xdr:rowOff>457200</xdr:rowOff>
        </xdr:to>
        <xdr:sp macro="" textlink="">
          <xdr:nvSpPr>
            <xdr:cNvPr id="26640" name="Check Box 16" hidden="1">
              <a:extLst>
                <a:ext uri="{63B3BB69-23CF-44E3-9099-C40C66FF867C}">
                  <a14:compatExt spid="_x0000_s26640"/>
                </a:ext>
                <a:ext uri="{FF2B5EF4-FFF2-40B4-BE49-F238E27FC236}">
                  <a16:creationId xmlns:a16="http://schemas.microsoft.com/office/drawing/2014/main" id="{00000000-0008-0000-0900-00001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6</xdr:row>
          <xdr:rowOff>95250</xdr:rowOff>
        </xdr:from>
        <xdr:to>
          <xdr:col>4</xdr:col>
          <xdr:colOff>1285875</xdr:colOff>
          <xdr:row>6</xdr:row>
          <xdr:rowOff>457200</xdr:rowOff>
        </xdr:to>
        <xdr:sp macro="" textlink="">
          <xdr:nvSpPr>
            <xdr:cNvPr id="26641" name="Check Box 17" hidden="1">
              <a:extLst>
                <a:ext uri="{63B3BB69-23CF-44E3-9099-C40C66FF867C}">
                  <a14:compatExt spid="_x0000_s26641"/>
                </a:ext>
                <a:ext uri="{FF2B5EF4-FFF2-40B4-BE49-F238E27FC236}">
                  <a16:creationId xmlns:a16="http://schemas.microsoft.com/office/drawing/2014/main" id="{00000000-0008-0000-0900-00001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xdr:row>
          <xdr:rowOff>95250</xdr:rowOff>
        </xdr:from>
        <xdr:to>
          <xdr:col>5</xdr:col>
          <xdr:colOff>1285875</xdr:colOff>
          <xdr:row>7</xdr:row>
          <xdr:rowOff>457200</xdr:rowOff>
        </xdr:to>
        <xdr:sp macro="" textlink="">
          <xdr:nvSpPr>
            <xdr:cNvPr id="26642" name="Check Box 18" hidden="1">
              <a:extLst>
                <a:ext uri="{63B3BB69-23CF-44E3-9099-C40C66FF867C}">
                  <a14:compatExt spid="_x0000_s26642"/>
                </a:ext>
                <a:ext uri="{FF2B5EF4-FFF2-40B4-BE49-F238E27FC236}">
                  <a16:creationId xmlns:a16="http://schemas.microsoft.com/office/drawing/2014/main" id="{00000000-0008-0000-0900-00001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7</xdr:row>
          <xdr:rowOff>95250</xdr:rowOff>
        </xdr:from>
        <xdr:to>
          <xdr:col>4</xdr:col>
          <xdr:colOff>1285875</xdr:colOff>
          <xdr:row>7</xdr:row>
          <xdr:rowOff>457200</xdr:rowOff>
        </xdr:to>
        <xdr:sp macro="" textlink="">
          <xdr:nvSpPr>
            <xdr:cNvPr id="26643" name="Check Box 19" hidden="1">
              <a:extLst>
                <a:ext uri="{63B3BB69-23CF-44E3-9099-C40C66FF867C}">
                  <a14:compatExt spid="_x0000_s26643"/>
                </a:ext>
                <a:ext uri="{FF2B5EF4-FFF2-40B4-BE49-F238E27FC236}">
                  <a16:creationId xmlns:a16="http://schemas.microsoft.com/office/drawing/2014/main" id="{00000000-0008-0000-0900-00001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8</xdr:row>
          <xdr:rowOff>95250</xdr:rowOff>
        </xdr:from>
        <xdr:to>
          <xdr:col>5</xdr:col>
          <xdr:colOff>1285875</xdr:colOff>
          <xdr:row>8</xdr:row>
          <xdr:rowOff>457200</xdr:rowOff>
        </xdr:to>
        <xdr:sp macro="" textlink="">
          <xdr:nvSpPr>
            <xdr:cNvPr id="26644" name="Check Box 20" hidden="1">
              <a:extLst>
                <a:ext uri="{63B3BB69-23CF-44E3-9099-C40C66FF867C}">
                  <a14:compatExt spid="_x0000_s26644"/>
                </a:ext>
                <a:ext uri="{FF2B5EF4-FFF2-40B4-BE49-F238E27FC236}">
                  <a16:creationId xmlns:a16="http://schemas.microsoft.com/office/drawing/2014/main" id="{00000000-0008-0000-0900-00001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8</xdr:row>
          <xdr:rowOff>95250</xdr:rowOff>
        </xdr:from>
        <xdr:to>
          <xdr:col>4</xdr:col>
          <xdr:colOff>1285875</xdr:colOff>
          <xdr:row>8</xdr:row>
          <xdr:rowOff>457200</xdr:rowOff>
        </xdr:to>
        <xdr:sp macro="" textlink="">
          <xdr:nvSpPr>
            <xdr:cNvPr id="26645" name="Check Box 21" hidden="1">
              <a:extLst>
                <a:ext uri="{63B3BB69-23CF-44E3-9099-C40C66FF867C}">
                  <a14:compatExt spid="_x0000_s26645"/>
                </a:ext>
                <a:ext uri="{FF2B5EF4-FFF2-40B4-BE49-F238E27FC236}">
                  <a16:creationId xmlns:a16="http://schemas.microsoft.com/office/drawing/2014/main" id="{00000000-0008-0000-0900-00001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9</xdr:row>
          <xdr:rowOff>95250</xdr:rowOff>
        </xdr:from>
        <xdr:to>
          <xdr:col>5</xdr:col>
          <xdr:colOff>1285875</xdr:colOff>
          <xdr:row>9</xdr:row>
          <xdr:rowOff>457200</xdr:rowOff>
        </xdr:to>
        <xdr:sp macro="" textlink="">
          <xdr:nvSpPr>
            <xdr:cNvPr id="26646" name="Check Box 22" hidden="1">
              <a:extLst>
                <a:ext uri="{63B3BB69-23CF-44E3-9099-C40C66FF867C}">
                  <a14:compatExt spid="_x0000_s26646"/>
                </a:ext>
                <a:ext uri="{FF2B5EF4-FFF2-40B4-BE49-F238E27FC236}">
                  <a16:creationId xmlns:a16="http://schemas.microsoft.com/office/drawing/2014/main" id="{00000000-0008-0000-0900-00001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9</xdr:row>
          <xdr:rowOff>95250</xdr:rowOff>
        </xdr:from>
        <xdr:to>
          <xdr:col>4</xdr:col>
          <xdr:colOff>1285875</xdr:colOff>
          <xdr:row>9</xdr:row>
          <xdr:rowOff>457200</xdr:rowOff>
        </xdr:to>
        <xdr:sp macro="" textlink="">
          <xdr:nvSpPr>
            <xdr:cNvPr id="26647" name="Check Box 23" hidden="1">
              <a:extLst>
                <a:ext uri="{63B3BB69-23CF-44E3-9099-C40C66FF867C}">
                  <a14:compatExt spid="_x0000_s26647"/>
                </a:ext>
                <a:ext uri="{FF2B5EF4-FFF2-40B4-BE49-F238E27FC236}">
                  <a16:creationId xmlns:a16="http://schemas.microsoft.com/office/drawing/2014/main" id="{00000000-0008-0000-0900-00001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10</xdr:row>
          <xdr:rowOff>95250</xdr:rowOff>
        </xdr:from>
        <xdr:to>
          <xdr:col>5</xdr:col>
          <xdr:colOff>1285875</xdr:colOff>
          <xdr:row>10</xdr:row>
          <xdr:rowOff>457200</xdr:rowOff>
        </xdr:to>
        <xdr:sp macro="" textlink="">
          <xdr:nvSpPr>
            <xdr:cNvPr id="26648" name="Check Box 24" hidden="1">
              <a:extLst>
                <a:ext uri="{63B3BB69-23CF-44E3-9099-C40C66FF867C}">
                  <a14:compatExt spid="_x0000_s26648"/>
                </a:ext>
                <a:ext uri="{FF2B5EF4-FFF2-40B4-BE49-F238E27FC236}">
                  <a16:creationId xmlns:a16="http://schemas.microsoft.com/office/drawing/2014/main" id="{00000000-0008-0000-0900-00001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10</xdr:row>
          <xdr:rowOff>95250</xdr:rowOff>
        </xdr:from>
        <xdr:to>
          <xdr:col>4</xdr:col>
          <xdr:colOff>1285875</xdr:colOff>
          <xdr:row>10</xdr:row>
          <xdr:rowOff>457200</xdr:rowOff>
        </xdr:to>
        <xdr:sp macro="" textlink="">
          <xdr:nvSpPr>
            <xdr:cNvPr id="26649" name="Check Box 25" hidden="1">
              <a:extLst>
                <a:ext uri="{63B3BB69-23CF-44E3-9099-C40C66FF867C}">
                  <a14:compatExt spid="_x0000_s26649"/>
                </a:ext>
                <a:ext uri="{FF2B5EF4-FFF2-40B4-BE49-F238E27FC236}">
                  <a16:creationId xmlns:a16="http://schemas.microsoft.com/office/drawing/2014/main" id="{00000000-0008-0000-0900-00001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5</xdr:row>
          <xdr:rowOff>95250</xdr:rowOff>
        </xdr:from>
        <xdr:to>
          <xdr:col>6</xdr:col>
          <xdr:colOff>1285875</xdr:colOff>
          <xdr:row>5</xdr:row>
          <xdr:rowOff>457200</xdr:rowOff>
        </xdr:to>
        <xdr:sp macro="" textlink="">
          <xdr:nvSpPr>
            <xdr:cNvPr id="26650" name="Check Box 26" hidden="1">
              <a:extLst>
                <a:ext uri="{63B3BB69-23CF-44E3-9099-C40C66FF867C}">
                  <a14:compatExt spid="_x0000_s26650"/>
                </a:ext>
                <a:ext uri="{FF2B5EF4-FFF2-40B4-BE49-F238E27FC236}">
                  <a16:creationId xmlns:a16="http://schemas.microsoft.com/office/drawing/2014/main" id="{00000000-0008-0000-0900-00001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12</xdr:row>
          <xdr:rowOff>38100</xdr:rowOff>
        </xdr:from>
        <xdr:to>
          <xdr:col>4</xdr:col>
          <xdr:colOff>1200150</xdr:colOff>
          <xdr:row>12</xdr:row>
          <xdr:rowOff>371475</xdr:rowOff>
        </xdr:to>
        <xdr:sp macro="" textlink="">
          <xdr:nvSpPr>
            <xdr:cNvPr id="26655" name="Check Box 31" hidden="1">
              <a:extLst>
                <a:ext uri="{63B3BB69-23CF-44E3-9099-C40C66FF867C}">
                  <a14:compatExt spid="_x0000_s26655"/>
                </a:ext>
                <a:ext uri="{FF2B5EF4-FFF2-40B4-BE49-F238E27FC236}">
                  <a16:creationId xmlns:a16="http://schemas.microsoft.com/office/drawing/2014/main" id="{00000000-0008-0000-0900-00001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xdr:row>
          <xdr:rowOff>38100</xdr:rowOff>
        </xdr:from>
        <xdr:to>
          <xdr:col>5</xdr:col>
          <xdr:colOff>1200150</xdr:colOff>
          <xdr:row>12</xdr:row>
          <xdr:rowOff>371475</xdr:rowOff>
        </xdr:to>
        <xdr:sp macro="" textlink="">
          <xdr:nvSpPr>
            <xdr:cNvPr id="26656" name="Check Box 32" hidden="1">
              <a:extLst>
                <a:ext uri="{63B3BB69-23CF-44E3-9099-C40C66FF867C}">
                  <a14:compatExt spid="_x0000_s26656"/>
                </a:ext>
                <a:ext uri="{FF2B5EF4-FFF2-40B4-BE49-F238E27FC236}">
                  <a16:creationId xmlns:a16="http://schemas.microsoft.com/office/drawing/2014/main" id="{00000000-0008-0000-0900-00002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xdr:row>
          <xdr:rowOff>38100</xdr:rowOff>
        </xdr:from>
        <xdr:to>
          <xdr:col>6</xdr:col>
          <xdr:colOff>1200150</xdr:colOff>
          <xdr:row>12</xdr:row>
          <xdr:rowOff>371475</xdr:rowOff>
        </xdr:to>
        <xdr:sp macro="" textlink="">
          <xdr:nvSpPr>
            <xdr:cNvPr id="26657" name="Check Box 33" hidden="1">
              <a:extLst>
                <a:ext uri="{63B3BB69-23CF-44E3-9099-C40C66FF867C}">
                  <a14:compatExt spid="_x0000_s26657"/>
                </a:ext>
                <a:ext uri="{FF2B5EF4-FFF2-40B4-BE49-F238E27FC236}">
                  <a16:creationId xmlns:a16="http://schemas.microsoft.com/office/drawing/2014/main" id="{00000000-0008-0000-0900-00002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xdr:row>
          <xdr:rowOff>28575</xdr:rowOff>
        </xdr:from>
        <xdr:to>
          <xdr:col>4</xdr:col>
          <xdr:colOff>1219200</xdr:colOff>
          <xdr:row>13</xdr:row>
          <xdr:rowOff>361950</xdr:rowOff>
        </xdr:to>
        <xdr:sp macro="" textlink="">
          <xdr:nvSpPr>
            <xdr:cNvPr id="26658" name="Check Box 34" hidden="1">
              <a:extLst>
                <a:ext uri="{63B3BB69-23CF-44E3-9099-C40C66FF867C}">
                  <a14:compatExt spid="_x0000_s26658"/>
                </a:ext>
                <a:ext uri="{FF2B5EF4-FFF2-40B4-BE49-F238E27FC236}">
                  <a16:creationId xmlns:a16="http://schemas.microsoft.com/office/drawing/2014/main" id="{00000000-0008-0000-0900-00002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13</xdr:row>
          <xdr:rowOff>38100</xdr:rowOff>
        </xdr:from>
        <xdr:to>
          <xdr:col>5</xdr:col>
          <xdr:colOff>1200150</xdr:colOff>
          <xdr:row>13</xdr:row>
          <xdr:rowOff>371475</xdr:rowOff>
        </xdr:to>
        <xdr:sp macro="" textlink="">
          <xdr:nvSpPr>
            <xdr:cNvPr id="26659" name="Check Box 35" hidden="1">
              <a:extLst>
                <a:ext uri="{63B3BB69-23CF-44E3-9099-C40C66FF867C}">
                  <a14:compatExt spid="_x0000_s26659"/>
                </a:ext>
                <a:ext uri="{FF2B5EF4-FFF2-40B4-BE49-F238E27FC236}">
                  <a16:creationId xmlns:a16="http://schemas.microsoft.com/office/drawing/2014/main" id="{00000000-0008-0000-0900-00002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13</xdr:row>
          <xdr:rowOff>28575</xdr:rowOff>
        </xdr:from>
        <xdr:to>
          <xdr:col>6</xdr:col>
          <xdr:colOff>1162050</xdr:colOff>
          <xdr:row>13</xdr:row>
          <xdr:rowOff>361950</xdr:rowOff>
        </xdr:to>
        <xdr:sp macro="" textlink="">
          <xdr:nvSpPr>
            <xdr:cNvPr id="26660" name="Check Box 36" hidden="1">
              <a:extLst>
                <a:ext uri="{63B3BB69-23CF-44E3-9099-C40C66FF867C}">
                  <a14:compatExt spid="_x0000_s26660"/>
                </a:ext>
                <a:ext uri="{FF2B5EF4-FFF2-40B4-BE49-F238E27FC236}">
                  <a16:creationId xmlns:a16="http://schemas.microsoft.com/office/drawing/2014/main" id="{00000000-0008-0000-0900-00002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14</xdr:row>
          <xdr:rowOff>38100</xdr:rowOff>
        </xdr:from>
        <xdr:to>
          <xdr:col>4</xdr:col>
          <xdr:colOff>1219200</xdr:colOff>
          <xdr:row>14</xdr:row>
          <xdr:rowOff>371475</xdr:rowOff>
        </xdr:to>
        <xdr:sp macro="" textlink="">
          <xdr:nvSpPr>
            <xdr:cNvPr id="26661" name="Check Box 37" hidden="1">
              <a:extLst>
                <a:ext uri="{63B3BB69-23CF-44E3-9099-C40C66FF867C}">
                  <a14:compatExt spid="_x0000_s26661"/>
                </a:ext>
                <a:ext uri="{FF2B5EF4-FFF2-40B4-BE49-F238E27FC236}">
                  <a16:creationId xmlns:a16="http://schemas.microsoft.com/office/drawing/2014/main" id="{00000000-0008-0000-0900-00002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xdr:row>
          <xdr:rowOff>38100</xdr:rowOff>
        </xdr:from>
        <xdr:to>
          <xdr:col>5</xdr:col>
          <xdr:colOff>1238250</xdr:colOff>
          <xdr:row>14</xdr:row>
          <xdr:rowOff>371475</xdr:rowOff>
        </xdr:to>
        <xdr:sp macro="" textlink="">
          <xdr:nvSpPr>
            <xdr:cNvPr id="26662" name="Check Box 38" hidden="1">
              <a:extLst>
                <a:ext uri="{63B3BB69-23CF-44E3-9099-C40C66FF867C}">
                  <a14:compatExt spid="_x0000_s26662"/>
                </a:ext>
                <a:ext uri="{FF2B5EF4-FFF2-40B4-BE49-F238E27FC236}">
                  <a16:creationId xmlns:a16="http://schemas.microsoft.com/office/drawing/2014/main" id="{00000000-0008-0000-0900-00002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15</xdr:row>
          <xdr:rowOff>38100</xdr:rowOff>
        </xdr:from>
        <xdr:to>
          <xdr:col>4</xdr:col>
          <xdr:colOff>1238250</xdr:colOff>
          <xdr:row>15</xdr:row>
          <xdr:rowOff>371475</xdr:rowOff>
        </xdr:to>
        <xdr:sp macro="" textlink="">
          <xdr:nvSpPr>
            <xdr:cNvPr id="26664" name="Check Box 40" hidden="1">
              <a:extLst>
                <a:ext uri="{63B3BB69-23CF-44E3-9099-C40C66FF867C}">
                  <a14:compatExt spid="_x0000_s26664"/>
                </a:ext>
                <a:ext uri="{FF2B5EF4-FFF2-40B4-BE49-F238E27FC236}">
                  <a16:creationId xmlns:a16="http://schemas.microsoft.com/office/drawing/2014/main" id="{00000000-0008-0000-0900-00002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15</xdr:row>
          <xdr:rowOff>38100</xdr:rowOff>
        </xdr:from>
        <xdr:to>
          <xdr:col>5</xdr:col>
          <xdr:colOff>1200150</xdr:colOff>
          <xdr:row>15</xdr:row>
          <xdr:rowOff>371475</xdr:rowOff>
        </xdr:to>
        <xdr:sp macro="" textlink="">
          <xdr:nvSpPr>
            <xdr:cNvPr id="26665" name="Check Box 41" hidden="1">
              <a:extLst>
                <a:ext uri="{63B3BB69-23CF-44E3-9099-C40C66FF867C}">
                  <a14:compatExt spid="_x0000_s26665"/>
                </a:ext>
                <a:ext uri="{FF2B5EF4-FFF2-40B4-BE49-F238E27FC236}">
                  <a16:creationId xmlns:a16="http://schemas.microsoft.com/office/drawing/2014/main" id="{00000000-0008-0000-0900-00002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15</xdr:row>
          <xdr:rowOff>38100</xdr:rowOff>
        </xdr:from>
        <xdr:to>
          <xdr:col>6</xdr:col>
          <xdr:colOff>1162050</xdr:colOff>
          <xdr:row>15</xdr:row>
          <xdr:rowOff>371475</xdr:rowOff>
        </xdr:to>
        <xdr:sp macro="" textlink="">
          <xdr:nvSpPr>
            <xdr:cNvPr id="26666" name="Check Box 42" hidden="1">
              <a:extLst>
                <a:ext uri="{63B3BB69-23CF-44E3-9099-C40C66FF867C}">
                  <a14:compatExt spid="_x0000_s26666"/>
                </a:ext>
                <a:ext uri="{FF2B5EF4-FFF2-40B4-BE49-F238E27FC236}">
                  <a16:creationId xmlns:a16="http://schemas.microsoft.com/office/drawing/2014/main" id="{00000000-0008-0000-0900-00002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9</xdr:row>
          <xdr:rowOff>95250</xdr:rowOff>
        </xdr:from>
        <xdr:to>
          <xdr:col>6</xdr:col>
          <xdr:colOff>1219200</xdr:colOff>
          <xdr:row>9</xdr:row>
          <xdr:rowOff>476250</xdr:rowOff>
        </xdr:to>
        <xdr:sp macro="" textlink="">
          <xdr:nvSpPr>
            <xdr:cNvPr id="26667" name="Check Box 43" hidden="1">
              <a:extLst>
                <a:ext uri="{63B3BB69-23CF-44E3-9099-C40C66FF867C}">
                  <a14:compatExt spid="_x0000_s26667"/>
                </a:ext>
                <a:ext uri="{FF2B5EF4-FFF2-40B4-BE49-F238E27FC236}">
                  <a16:creationId xmlns:a16="http://schemas.microsoft.com/office/drawing/2014/main" id="{00000000-0008-0000-0900-00002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14</xdr:row>
          <xdr:rowOff>104775</xdr:rowOff>
        </xdr:from>
        <xdr:to>
          <xdr:col>6</xdr:col>
          <xdr:colOff>1352550</xdr:colOff>
          <xdr:row>14</xdr:row>
          <xdr:rowOff>485775</xdr:rowOff>
        </xdr:to>
        <xdr:sp macro="" textlink="">
          <xdr:nvSpPr>
            <xdr:cNvPr id="26668" name="Check Box 44" hidden="1">
              <a:extLst>
                <a:ext uri="{63B3BB69-23CF-44E3-9099-C40C66FF867C}">
                  <a14:compatExt spid="_x0000_s26668"/>
                </a:ext>
                <a:ext uri="{FF2B5EF4-FFF2-40B4-BE49-F238E27FC236}">
                  <a16:creationId xmlns:a16="http://schemas.microsoft.com/office/drawing/2014/main" id="{00000000-0008-0000-0900-00002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16</xdr:row>
          <xdr:rowOff>57150</xdr:rowOff>
        </xdr:from>
        <xdr:to>
          <xdr:col>4</xdr:col>
          <xdr:colOff>1390650</xdr:colOff>
          <xdr:row>16</xdr:row>
          <xdr:rowOff>361950</xdr:rowOff>
        </xdr:to>
        <xdr:sp macro="" textlink="">
          <xdr:nvSpPr>
            <xdr:cNvPr id="26676" name="Check Box 52" hidden="1">
              <a:extLst>
                <a:ext uri="{63B3BB69-23CF-44E3-9099-C40C66FF867C}">
                  <a14:compatExt spid="_x0000_s26676"/>
                </a:ext>
                <a:ext uri="{FF2B5EF4-FFF2-40B4-BE49-F238E27FC236}">
                  <a16:creationId xmlns:a16="http://schemas.microsoft.com/office/drawing/2014/main" id="{00000000-0008-0000-0900-00003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16</xdr:row>
          <xdr:rowOff>57150</xdr:rowOff>
        </xdr:from>
        <xdr:to>
          <xdr:col>5</xdr:col>
          <xdr:colOff>1390650</xdr:colOff>
          <xdr:row>16</xdr:row>
          <xdr:rowOff>361950</xdr:rowOff>
        </xdr:to>
        <xdr:sp macro="" textlink="">
          <xdr:nvSpPr>
            <xdr:cNvPr id="26677" name="Check Box 53" hidden="1">
              <a:extLst>
                <a:ext uri="{63B3BB69-23CF-44E3-9099-C40C66FF867C}">
                  <a14:compatExt spid="_x0000_s26677"/>
                </a:ext>
                <a:ext uri="{FF2B5EF4-FFF2-40B4-BE49-F238E27FC236}">
                  <a16:creationId xmlns:a16="http://schemas.microsoft.com/office/drawing/2014/main" id="{00000000-0008-0000-0900-00003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16</xdr:row>
          <xdr:rowOff>57150</xdr:rowOff>
        </xdr:from>
        <xdr:to>
          <xdr:col>6</xdr:col>
          <xdr:colOff>1390650</xdr:colOff>
          <xdr:row>16</xdr:row>
          <xdr:rowOff>361950</xdr:rowOff>
        </xdr:to>
        <xdr:sp macro="" textlink="">
          <xdr:nvSpPr>
            <xdr:cNvPr id="26678" name="Check Box 54" hidden="1">
              <a:extLst>
                <a:ext uri="{63B3BB69-23CF-44E3-9099-C40C66FF867C}">
                  <a14:compatExt spid="_x0000_s26678"/>
                </a:ext>
                <a:ext uri="{FF2B5EF4-FFF2-40B4-BE49-F238E27FC236}">
                  <a16:creationId xmlns:a16="http://schemas.microsoft.com/office/drawing/2014/main" id="{00000000-0008-0000-0900-00003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17</xdr:row>
          <xdr:rowOff>57150</xdr:rowOff>
        </xdr:from>
        <xdr:to>
          <xdr:col>4</xdr:col>
          <xdr:colOff>1390650</xdr:colOff>
          <xdr:row>17</xdr:row>
          <xdr:rowOff>361950</xdr:rowOff>
        </xdr:to>
        <xdr:sp macro="" textlink="">
          <xdr:nvSpPr>
            <xdr:cNvPr id="26679" name="Check Box 55" hidden="1">
              <a:extLst>
                <a:ext uri="{63B3BB69-23CF-44E3-9099-C40C66FF867C}">
                  <a14:compatExt spid="_x0000_s26679"/>
                </a:ext>
                <a:ext uri="{FF2B5EF4-FFF2-40B4-BE49-F238E27FC236}">
                  <a16:creationId xmlns:a16="http://schemas.microsoft.com/office/drawing/2014/main" id="{00000000-0008-0000-0900-00003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17</xdr:row>
          <xdr:rowOff>57150</xdr:rowOff>
        </xdr:from>
        <xdr:to>
          <xdr:col>5</xdr:col>
          <xdr:colOff>1390650</xdr:colOff>
          <xdr:row>17</xdr:row>
          <xdr:rowOff>361950</xdr:rowOff>
        </xdr:to>
        <xdr:sp macro="" textlink="">
          <xdr:nvSpPr>
            <xdr:cNvPr id="26680" name="Check Box 56" hidden="1">
              <a:extLst>
                <a:ext uri="{63B3BB69-23CF-44E3-9099-C40C66FF867C}">
                  <a14:compatExt spid="_x0000_s26680"/>
                </a:ext>
                <a:ext uri="{FF2B5EF4-FFF2-40B4-BE49-F238E27FC236}">
                  <a16:creationId xmlns:a16="http://schemas.microsoft.com/office/drawing/2014/main" id="{00000000-0008-0000-0900-00003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17</xdr:row>
          <xdr:rowOff>57150</xdr:rowOff>
        </xdr:from>
        <xdr:to>
          <xdr:col>6</xdr:col>
          <xdr:colOff>1390650</xdr:colOff>
          <xdr:row>17</xdr:row>
          <xdr:rowOff>361950</xdr:rowOff>
        </xdr:to>
        <xdr:sp macro="" textlink="">
          <xdr:nvSpPr>
            <xdr:cNvPr id="26681" name="Check Box 57" hidden="1">
              <a:extLst>
                <a:ext uri="{63B3BB69-23CF-44E3-9099-C40C66FF867C}">
                  <a14:compatExt spid="_x0000_s26681"/>
                </a:ext>
                <a:ext uri="{FF2B5EF4-FFF2-40B4-BE49-F238E27FC236}">
                  <a16:creationId xmlns:a16="http://schemas.microsoft.com/office/drawing/2014/main" id="{00000000-0008-0000-0900-00003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18</xdr:row>
          <xdr:rowOff>104775</xdr:rowOff>
        </xdr:from>
        <xdr:to>
          <xdr:col>4</xdr:col>
          <xdr:colOff>1247775</xdr:colOff>
          <xdr:row>18</xdr:row>
          <xdr:rowOff>533400</xdr:rowOff>
        </xdr:to>
        <xdr:sp macro="" textlink="">
          <xdr:nvSpPr>
            <xdr:cNvPr id="26682" name="Check Box 58" hidden="1">
              <a:extLst>
                <a:ext uri="{63B3BB69-23CF-44E3-9099-C40C66FF867C}">
                  <a14:compatExt spid="_x0000_s26682"/>
                </a:ext>
                <a:ext uri="{FF2B5EF4-FFF2-40B4-BE49-F238E27FC236}">
                  <a16:creationId xmlns:a16="http://schemas.microsoft.com/office/drawing/2014/main" id="{00000000-0008-0000-0900-00003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20</xdr:row>
          <xdr:rowOff>285750</xdr:rowOff>
        </xdr:from>
        <xdr:to>
          <xdr:col>4</xdr:col>
          <xdr:colOff>1257300</xdr:colOff>
          <xdr:row>21</xdr:row>
          <xdr:rowOff>361950</xdr:rowOff>
        </xdr:to>
        <xdr:sp macro="" textlink="">
          <xdr:nvSpPr>
            <xdr:cNvPr id="26683" name="Check Box 59" hidden="1">
              <a:extLst>
                <a:ext uri="{63B3BB69-23CF-44E3-9099-C40C66FF867C}">
                  <a14:compatExt spid="_x0000_s26683"/>
                </a:ext>
                <a:ext uri="{FF2B5EF4-FFF2-40B4-BE49-F238E27FC236}">
                  <a16:creationId xmlns:a16="http://schemas.microsoft.com/office/drawing/2014/main" id="{00000000-0008-0000-0900-00003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19</xdr:row>
          <xdr:rowOff>57150</xdr:rowOff>
        </xdr:from>
        <xdr:to>
          <xdr:col>4</xdr:col>
          <xdr:colOff>1276350</xdr:colOff>
          <xdr:row>19</xdr:row>
          <xdr:rowOff>371475</xdr:rowOff>
        </xdr:to>
        <xdr:sp macro="" textlink="">
          <xdr:nvSpPr>
            <xdr:cNvPr id="26684" name="Check Box 60" hidden="1">
              <a:extLst>
                <a:ext uri="{63B3BB69-23CF-44E3-9099-C40C66FF867C}">
                  <a14:compatExt spid="_x0000_s26684"/>
                </a:ext>
                <a:ext uri="{FF2B5EF4-FFF2-40B4-BE49-F238E27FC236}">
                  <a16:creationId xmlns:a16="http://schemas.microsoft.com/office/drawing/2014/main" id="{00000000-0008-0000-0900-00003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18</xdr:row>
          <xdr:rowOff>142875</xdr:rowOff>
        </xdr:from>
        <xdr:to>
          <xdr:col>6</xdr:col>
          <xdr:colOff>1285875</xdr:colOff>
          <xdr:row>18</xdr:row>
          <xdr:rowOff>571500</xdr:rowOff>
        </xdr:to>
        <xdr:sp macro="" textlink="">
          <xdr:nvSpPr>
            <xdr:cNvPr id="26685" name="Check Box 61" hidden="1">
              <a:extLst>
                <a:ext uri="{63B3BB69-23CF-44E3-9099-C40C66FF867C}">
                  <a14:compatExt spid="_x0000_s26685"/>
                </a:ext>
                <a:ext uri="{FF2B5EF4-FFF2-40B4-BE49-F238E27FC236}">
                  <a16:creationId xmlns:a16="http://schemas.microsoft.com/office/drawing/2014/main" id="{00000000-0008-0000-0900-00003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18</xdr:row>
          <xdr:rowOff>133350</xdr:rowOff>
        </xdr:from>
        <xdr:to>
          <xdr:col>5</xdr:col>
          <xdr:colOff>1295400</xdr:colOff>
          <xdr:row>18</xdr:row>
          <xdr:rowOff>552450</xdr:rowOff>
        </xdr:to>
        <xdr:sp macro="" textlink="">
          <xdr:nvSpPr>
            <xdr:cNvPr id="26686" name="Check Box 62" hidden="1">
              <a:extLst>
                <a:ext uri="{63B3BB69-23CF-44E3-9099-C40C66FF867C}">
                  <a14:compatExt spid="_x0000_s26686"/>
                </a:ext>
                <a:ext uri="{FF2B5EF4-FFF2-40B4-BE49-F238E27FC236}">
                  <a16:creationId xmlns:a16="http://schemas.microsoft.com/office/drawing/2014/main" id="{00000000-0008-0000-0900-00003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20</xdr:row>
          <xdr:rowOff>266700</xdr:rowOff>
        </xdr:from>
        <xdr:to>
          <xdr:col>6</xdr:col>
          <xdr:colOff>1314450</xdr:colOff>
          <xdr:row>21</xdr:row>
          <xdr:rowOff>342900</xdr:rowOff>
        </xdr:to>
        <xdr:sp macro="" textlink="">
          <xdr:nvSpPr>
            <xdr:cNvPr id="26687" name="Check Box 63" hidden="1">
              <a:extLst>
                <a:ext uri="{63B3BB69-23CF-44E3-9099-C40C66FF867C}">
                  <a14:compatExt spid="_x0000_s26687"/>
                </a:ext>
                <a:ext uri="{FF2B5EF4-FFF2-40B4-BE49-F238E27FC236}">
                  <a16:creationId xmlns:a16="http://schemas.microsoft.com/office/drawing/2014/main" id="{00000000-0008-0000-0900-00003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20</xdr:row>
          <xdr:rowOff>295275</xdr:rowOff>
        </xdr:from>
        <xdr:to>
          <xdr:col>5</xdr:col>
          <xdr:colOff>1295400</xdr:colOff>
          <xdr:row>21</xdr:row>
          <xdr:rowOff>371475</xdr:rowOff>
        </xdr:to>
        <xdr:sp macro="" textlink="">
          <xdr:nvSpPr>
            <xdr:cNvPr id="26688" name="Check Box 64" hidden="1">
              <a:extLst>
                <a:ext uri="{63B3BB69-23CF-44E3-9099-C40C66FF867C}">
                  <a14:compatExt spid="_x0000_s26688"/>
                </a:ext>
                <a:ext uri="{FF2B5EF4-FFF2-40B4-BE49-F238E27FC236}">
                  <a16:creationId xmlns:a16="http://schemas.microsoft.com/office/drawing/2014/main" id="{00000000-0008-0000-0900-00004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19</xdr:row>
          <xdr:rowOff>66675</xdr:rowOff>
        </xdr:from>
        <xdr:to>
          <xdr:col>6</xdr:col>
          <xdr:colOff>1314450</xdr:colOff>
          <xdr:row>19</xdr:row>
          <xdr:rowOff>381000</xdr:rowOff>
        </xdr:to>
        <xdr:sp macro="" textlink="">
          <xdr:nvSpPr>
            <xdr:cNvPr id="26689" name="Check Box 65" hidden="1">
              <a:extLst>
                <a:ext uri="{63B3BB69-23CF-44E3-9099-C40C66FF867C}">
                  <a14:compatExt spid="_x0000_s26689"/>
                </a:ext>
                <a:ext uri="{FF2B5EF4-FFF2-40B4-BE49-F238E27FC236}">
                  <a16:creationId xmlns:a16="http://schemas.microsoft.com/office/drawing/2014/main" id="{00000000-0008-0000-0900-00004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19</xdr:row>
          <xdr:rowOff>66675</xdr:rowOff>
        </xdr:from>
        <xdr:to>
          <xdr:col>5</xdr:col>
          <xdr:colOff>1276350</xdr:colOff>
          <xdr:row>19</xdr:row>
          <xdr:rowOff>381000</xdr:rowOff>
        </xdr:to>
        <xdr:sp macro="" textlink="">
          <xdr:nvSpPr>
            <xdr:cNvPr id="26690" name="Check Box 66" hidden="1">
              <a:extLst>
                <a:ext uri="{63B3BB69-23CF-44E3-9099-C40C66FF867C}">
                  <a14:compatExt spid="_x0000_s26690"/>
                </a:ext>
                <a:ext uri="{FF2B5EF4-FFF2-40B4-BE49-F238E27FC236}">
                  <a16:creationId xmlns:a16="http://schemas.microsoft.com/office/drawing/2014/main" id="{00000000-0008-0000-0900-00004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00000000-0016-0000-0200-000000000000}" autoFormatId="16" applyNumberFormats="0" applyBorderFormats="0" applyFontFormats="0" applyPatternFormats="0" applyAlignmentFormats="0" applyWidthHeightFormats="0">
  <queryTableRefresh nextId="4">
    <queryTableFields count="3">
      <queryTableField id="1" name="Czech Koruna" tableColumnId="1"/>
      <queryTableField id="2" name="1.00 CZK" tableColumnId="2"/>
      <queryTableField id="3" name="inv. 1.00 CZK" tableColumnId="3"/>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Czech_Koruna_Exchange_Rates_Table_Converter__2" displayName="Czech_Koruna_Exchange_Rates_Table_Converter__2" ref="B15:D25" tableType="queryTable" totalsRowShown="0" headerRowDxfId="256">
  <autoFilter ref="B15:D25" xr:uid="{00000000-0009-0000-0100-000002000000}">
    <filterColumn colId="0">
      <filters>
        <filter val="Euro"/>
      </filters>
    </filterColumn>
  </autoFilter>
  <tableColumns count="3">
    <tableColumn id="1" xr3:uid="{00000000-0010-0000-0000-000001000000}" uniqueName="1" name="Czech Koruna" queryTableFieldId="1" dataDxfId="255"/>
    <tableColumn id="2" xr3:uid="{00000000-0010-0000-0000-000002000000}" uniqueName="2" name="1.00 CZK" queryTableFieldId="2" dataDxfId="254"/>
    <tableColumn id="3" xr3:uid="{00000000-0010-0000-0000-000003000000}" uniqueName="3" name="inv. 1.00 CZK" queryTableFieldId="3" dataDxfId="253"/>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1.xml"/><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10.xml.rels><?xml version="1.0" encoding="UTF-8" standalone="yes"?>
<Relationships xmlns="http://schemas.openxmlformats.org/package/2006/relationships"><Relationship Id="rId13" Type="http://schemas.openxmlformats.org/officeDocument/2006/relationships/ctrlProp" Target="../ctrlProps/ctrlProp58.xml"/><Relationship Id="rId18" Type="http://schemas.openxmlformats.org/officeDocument/2006/relationships/ctrlProp" Target="../ctrlProps/ctrlProp63.xml"/><Relationship Id="rId26" Type="http://schemas.openxmlformats.org/officeDocument/2006/relationships/ctrlProp" Target="../ctrlProps/ctrlProp71.xml"/><Relationship Id="rId39" Type="http://schemas.openxmlformats.org/officeDocument/2006/relationships/ctrlProp" Target="../ctrlProps/ctrlProp84.xml"/><Relationship Id="rId21" Type="http://schemas.openxmlformats.org/officeDocument/2006/relationships/ctrlProp" Target="../ctrlProps/ctrlProp66.xml"/><Relationship Id="rId34" Type="http://schemas.openxmlformats.org/officeDocument/2006/relationships/ctrlProp" Target="../ctrlProps/ctrlProp79.xml"/><Relationship Id="rId42" Type="http://schemas.openxmlformats.org/officeDocument/2006/relationships/ctrlProp" Target="../ctrlProps/ctrlProp87.xml"/><Relationship Id="rId47" Type="http://schemas.openxmlformats.org/officeDocument/2006/relationships/ctrlProp" Target="../ctrlProps/ctrlProp92.xml"/><Relationship Id="rId50" Type="http://schemas.openxmlformats.org/officeDocument/2006/relationships/ctrlProp" Target="../ctrlProps/ctrlProp95.xml"/><Relationship Id="rId55" Type="http://schemas.openxmlformats.org/officeDocument/2006/relationships/ctrlProp" Target="../ctrlProps/ctrlProp100.xml"/><Relationship Id="rId7" Type="http://schemas.openxmlformats.org/officeDocument/2006/relationships/ctrlProp" Target="../ctrlProps/ctrlProp52.xml"/><Relationship Id="rId2" Type="http://schemas.openxmlformats.org/officeDocument/2006/relationships/drawing" Target="../drawings/drawing9.xml"/><Relationship Id="rId16" Type="http://schemas.openxmlformats.org/officeDocument/2006/relationships/ctrlProp" Target="../ctrlProps/ctrlProp61.xml"/><Relationship Id="rId29" Type="http://schemas.openxmlformats.org/officeDocument/2006/relationships/ctrlProp" Target="../ctrlProps/ctrlProp74.xml"/><Relationship Id="rId11" Type="http://schemas.openxmlformats.org/officeDocument/2006/relationships/ctrlProp" Target="../ctrlProps/ctrlProp56.xml"/><Relationship Id="rId24" Type="http://schemas.openxmlformats.org/officeDocument/2006/relationships/ctrlProp" Target="../ctrlProps/ctrlProp69.xml"/><Relationship Id="rId32" Type="http://schemas.openxmlformats.org/officeDocument/2006/relationships/ctrlProp" Target="../ctrlProps/ctrlProp77.xml"/><Relationship Id="rId37" Type="http://schemas.openxmlformats.org/officeDocument/2006/relationships/ctrlProp" Target="../ctrlProps/ctrlProp82.xml"/><Relationship Id="rId40" Type="http://schemas.openxmlformats.org/officeDocument/2006/relationships/ctrlProp" Target="../ctrlProps/ctrlProp85.xml"/><Relationship Id="rId45" Type="http://schemas.openxmlformats.org/officeDocument/2006/relationships/ctrlProp" Target="../ctrlProps/ctrlProp90.xml"/><Relationship Id="rId53" Type="http://schemas.openxmlformats.org/officeDocument/2006/relationships/ctrlProp" Target="../ctrlProps/ctrlProp98.xml"/><Relationship Id="rId5" Type="http://schemas.openxmlformats.org/officeDocument/2006/relationships/ctrlProp" Target="../ctrlProps/ctrlProp50.xml"/><Relationship Id="rId10" Type="http://schemas.openxmlformats.org/officeDocument/2006/relationships/ctrlProp" Target="../ctrlProps/ctrlProp55.xml"/><Relationship Id="rId19" Type="http://schemas.openxmlformats.org/officeDocument/2006/relationships/ctrlProp" Target="../ctrlProps/ctrlProp64.xml"/><Relationship Id="rId31" Type="http://schemas.openxmlformats.org/officeDocument/2006/relationships/ctrlProp" Target="../ctrlProps/ctrlProp76.xml"/><Relationship Id="rId44" Type="http://schemas.openxmlformats.org/officeDocument/2006/relationships/ctrlProp" Target="../ctrlProps/ctrlProp89.xml"/><Relationship Id="rId52" Type="http://schemas.openxmlformats.org/officeDocument/2006/relationships/ctrlProp" Target="../ctrlProps/ctrlProp97.xml"/><Relationship Id="rId4" Type="http://schemas.openxmlformats.org/officeDocument/2006/relationships/ctrlProp" Target="../ctrlProps/ctrlProp49.xml"/><Relationship Id="rId9" Type="http://schemas.openxmlformats.org/officeDocument/2006/relationships/ctrlProp" Target="../ctrlProps/ctrlProp54.xml"/><Relationship Id="rId14" Type="http://schemas.openxmlformats.org/officeDocument/2006/relationships/ctrlProp" Target="../ctrlProps/ctrlProp59.xml"/><Relationship Id="rId22" Type="http://schemas.openxmlformats.org/officeDocument/2006/relationships/ctrlProp" Target="../ctrlProps/ctrlProp67.xml"/><Relationship Id="rId27" Type="http://schemas.openxmlformats.org/officeDocument/2006/relationships/ctrlProp" Target="../ctrlProps/ctrlProp72.xml"/><Relationship Id="rId30" Type="http://schemas.openxmlformats.org/officeDocument/2006/relationships/ctrlProp" Target="../ctrlProps/ctrlProp75.xml"/><Relationship Id="rId35" Type="http://schemas.openxmlformats.org/officeDocument/2006/relationships/ctrlProp" Target="../ctrlProps/ctrlProp80.xml"/><Relationship Id="rId43" Type="http://schemas.openxmlformats.org/officeDocument/2006/relationships/ctrlProp" Target="../ctrlProps/ctrlProp88.xml"/><Relationship Id="rId48" Type="http://schemas.openxmlformats.org/officeDocument/2006/relationships/ctrlProp" Target="../ctrlProps/ctrlProp93.xml"/><Relationship Id="rId56" Type="http://schemas.openxmlformats.org/officeDocument/2006/relationships/ctrlProp" Target="../ctrlProps/ctrlProp101.xml"/><Relationship Id="rId8" Type="http://schemas.openxmlformats.org/officeDocument/2006/relationships/ctrlProp" Target="../ctrlProps/ctrlProp53.xml"/><Relationship Id="rId51" Type="http://schemas.openxmlformats.org/officeDocument/2006/relationships/ctrlProp" Target="../ctrlProps/ctrlProp96.xml"/><Relationship Id="rId3" Type="http://schemas.openxmlformats.org/officeDocument/2006/relationships/vmlDrawing" Target="../drawings/vmlDrawing7.vml"/><Relationship Id="rId12" Type="http://schemas.openxmlformats.org/officeDocument/2006/relationships/ctrlProp" Target="../ctrlProps/ctrlProp57.xml"/><Relationship Id="rId17" Type="http://schemas.openxmlformats.org/officeDocument/2006/relationships/ctrlProp" Target="../ctrlProps/ctrlProp62.xml"/><Relationship Id="rId25" Type="http://schemas.openxmlformats.org/officeDocument/2006/relationships/ctrlProp" Target="../ctrlProps/ctrlProp70.xml"/><Relationship Id="rId33" Type="http://schemas.openxmlformats.org/officeDocument/2006/relationships/ctrlProp" Target="../ctrlProps/ctrlProp78.xml"/><Relationship Id="rId38" Type="http://schemas.openxmlformats.org/officeDocument/2006/relationships/ctrlProp" Target="../ctrlProps/ctrlProp83.xml"/><Relationship Id="rId46" Type="http://schemas.openxmlformats.org/officeDocument/2006/relationships/ctrlProp" Target="../ctrlProps/ctrlProp91.xml"/><Relationship Id="rId20" Type="http://schemas.openxmlformats.org/officeDocument/2006/relationships/ctrlProp" Target="../ctrlProps/ctrlProp65.xml"/><Relationship Id="rId41" Type="http://schemas.openxmlformats.org/officeDocument/2006/relationships/ctrlProp" Target="../ctrlProps/ctrlProp86.xml"/><Relationship Id="rId54" Type="http://schemas.openxmlformats.org/officeDocument/2006/relationships/ctrlProp" Target="../ctrlProps/ctrlProp99.xml"/><Relationship Id="rId1" Type="http://schemas.openxmlformats.org/officeDocument/2006/relationships/printerSettings" Target="../printerSettings/printerSettings9.bin"/><Relationship Id="rId6" Type="http://schemas.openxmlformats.org/officeDocument/2006/relationships/ctrlProp" Target="../ctrlProps/ctrlProp51.xml"/><Relationship Id="rId15" Type="http://schemas.openxmlformats.org/officeDocument/2006/relationships/ctrlProp" Target="../ctrlProps/ctrlProp60.xml"/><Relationship Id="rId23" Type="http://schemas.openxmlformats.org/officeDocument/2006/relationships/ctrlProp" Target="../ctrlProps/ctrlProp68.xml"/><Relationship Id="rId28" Type="http://schemas.openxmlformats.org/officeDocument/2006/relationships/ctrlProp" Target="../ctrlProps/ctrlProp73.xml"/><Relationship Id="rId36" Type="http://schemas.openxmlformats.org/officeDocument/2006/relationships/ctrlProp" Target="../ctrlProps/ctrlProp81.xml"/><Relationship Id="rId49" Type="http://schemas.openxmlformats.org/officeDocument/2006/relationships/ctrlProp" Target="../ctrlProps/ctrlProp94.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0.bin"/><Relationship Id="rId5" Type="http://schemas.openxmlformats.org/officeDocument/2006/relationships/ctrlProp" Target="../ctrlProps/ctrlProp103.xml"/><Relationship Id="rId4" Type="http://schemas.openxmlformats.org/officeDocument/2006/relationships/ctrlProp" Target="../ctrlProps/ctrlProp102.x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hyperlink" Target="https://www.zakonyprolidi.cz/cs/2001-100" TargetMode="External"/><Relationship Id="rId6" Type="http://schemas.openxmlformats.org/officeDocument/2006/relationships/ctrlProp" Target="../ctrlProps/ctrlProp105.xml"/><Relationship Id="rId5" Type="http://schemas.openxmlformats.org/officeDocument/2006/relationships/ctrlProp" Target="../ctrlProps/ctrlProp104.xml"/><Relationship Id="rId4" Type="http://schemas.openxmlformats.org/officeDocument/2006/relationships/vmlDrawing" Target="../drawings/vmlDrawing9.v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12.bin"/><Relationship Id="rId5" Type="http://schemas.openxmlformats.org/officeDocument/2006/relationships/ctrlProp" Target="../ctrlProps/ctrlProp107.xml"/><Relationship Id="rId4" Type="http://schemas.openxmlformats.org/officeDocument/2006/relationships/ctrlProp" Target="../ctrlProps/ctrlProp106.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112.xml"/><Relationship Id="rId13" Type="http://schemas.openxmlformats.org/officeDocument/2006/relationships/ctrlProp" Target="../ctrlProps/ctrlProp117.xml"/><Relationship Id="rId18" Type="http://schemas.openxmlformats.org/officeDocument/2006/relationships/ctrlProp" Target="../ctrlProps/ctrlProp122.xml"/><Relationship Id="rId3" Type="http://schemas.openxmlformats.org/officeDocument/2006/relationships/vmlDrawing" Target="../drawings/vmlDrawing11.vml"/><Relationship Id="rId7" Type="http://schemas.openxmlformats.org/officeDocument/2006/relationships/ctrlProp" Target="../ctrlProps/ctrlProp111.xml"/><Relationship Id="rId12" Type="http://schemas.openxmlformats.org/officeDocument/2006/relationships/ctrlProp" Target="../ctrlProps/ctrlProp116.xml"/><Relationship Id="rId17" Type="http://schemas.openxmlformats.org/officeDocument/2006/relationships/ctrlProp" Target="../ctrlProps/ctrlProp121.xml"/><Relationship Id="rId2" Type="http://schemas.openxmlformats.org/officeDocument/2006/relationships/drawing" Target="../drawings/drawing13.xml"/><Relationship Id="rId16" Type="http://schemas.openxmlformats.org/officeDocument/2006/relationships/ctrlProp" Target="../ctrlProps/ctrlProp120.xml"/><Relationship Id="rId1" Type="http://schemas.openxmlformats.org/officeDocument/2006/relationships/printerSettings" Target="../printerSettings/printerSettings13.bin"/><Relationship Id="rId6" Type="http://schemas.openxmlformats.org/officeDocument/2006/relationships/ctrlProp" Target="../ctrlProps/ctrlProp110.xml"/><Relationship Id="rId11" Type="http://schemas.openxmlformats.org/officeDocument/2006/relationships/ctrlProp" Target="../ctrlProps/ctrlProp115.xml"/><Relationship Id="rId5" Type="http://schemas.openxmlformats.org/officeDocument/2006/relationships/ctrlProp" Target="../ctrlProps/ctrlProp109.xml"/><Relationship Id="rId15" Type="http://schemas.openxmlformats.org/officeDocument/2006/relationships/ctrlProp" Target="../ctrlProps/ctrlProp119.xml"/><Relationship Id="rId10" Type="http://schemas.openxmlformats.org/officeDocument/2006/relationships/ctrlProp" Target="../ctrlProps/ctrlProp114.xml"/><Relationship Id="rId4" Type="http://schemas.openxmlformats.org/officeDocument/2006/relationships/ctrlProp" Target="../ctrlProps/ctrlProp108.xml"/><Relationship Id="rId9" Type="http://schemas.openxmlformats.org/officeDocument/2006/relationships/ctrlProp" Target="../ctrlProps/ctrlProp113.xml"/><Relationship Id="rId14" Type="http://schemas.openxmlformats.org/officeDocument/2006/relationships/ctrlProp" Target="../ctrlProps/ctrlProp118.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4.bin"/><Relationship Id="rId5" Type="http://schemas.openxmlformats.org/officeDocument/2006/relationships/ctrlProp" Target="../ctrlProps/ctrlProp124.xml"/><Relationship Id="rId4" Type="http://schemas.openxmlformats.org/officeDocument/2006/relationships/ctrlProp" Target="../ctrlProps/ctrlProp123.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5.xml"/><Relationship Id="rId1" Type="http://schemas.openxmlformats.org/officeDocument/2006/relationships/printerSettings" Target="../printerSettings/printerSettings15.bin"/><Relationship Id="rId5" Type="http://schemas.openxmlformats.org/officeDocument/2006/relationships/ctrlProp" Target="../ctrlProps/ctrlProp126.xml"/><Relationship Id="rId4" Type="http://schemas.openxmlformats.org/officeDocument/2006/relationships/ctrlProp" Target="../ctrlProps/ctrlProp125.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4.vml"/><Relationship Id="rId7" Type="http://schemas.openxmlformats.org/officeDocument/2006/relationships/ctrlProp" Target="../ctrlProps/ctrlProp130.xml"/><Relationship Id="rId2" Type="http://schemas.openxmlformats.org/officeDocument/2006/relationships/drawing" Target="../drawings/drawing16.xml"/><Relationship Id="rId1" Type="http://schemas.openxmlformats.org/officeDocument/2006/relationships/printerSettings" Target="../printerSettings/printerSettings16.bin"/><Relationship Id="rId6" Type="http://schemas.openxmlformats.org/officeDocument/2006/relationships/ctrlProp" Target="../ctrlProps/ctrlProp129.xml"/><Relationship Id="rId5" Type="http://schemas.openxmlformats.org/officeDocument/2006/relationships/ctrlProp" Target="../ctrlProps/ctrlProp128.xml"/><Relationship Id="rId4" Type="http://schemas.openxmlformats.org/officeDocument/2006/relationships/ctrlProp" Target="../ctrlProps/ctrlProp127.xml"/></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133.xml"/><Relationship Id="rId13" Type="http://schemas.openxmlformats.org/officeDocument/2006/relationships/ctrlProp" Target="../ctrlProps/ctrlProp138.xml"/><Relationship Id="rId18" Type="http://schemas.openxmlformats.org/officeDocument/2006/relationships/ctrlProp" Target="../ctrlProps/ctrlProp143.xml"/><Relationship Id="rId3" Type="http://schemas.openxmlformats.org/officeDocument/2006/relationships/printerSettings" Target="../printerSettings/printerSettings17.bin"/><Relationship Id="rId7" Type="http://schemas.openxmlformats.org/officeDocument/2006/relationships/ctrlProp" Target="../ctrlProps/ctrlProp132.xml"/><Relationship Id="rId12" Type="http://schemas.openxmlformats.org/officeDocument/2006/relationships/ctrlProp" Target="../ctrlProps/ctrlProp137.xml"/><Relationship Id="rId17" Type="http://schemas.openxmlformats.org/officeDocument/2006/relationships/ctrlProp" Target="../ctrlProps/ctrlProp142.xml"/><Relationship Id="rId2" Type="http://schemas.openxmlformats.org/officeDocument/2006/relationships/hyperlink" Target="https://www.zakonyprolidi.cz/cs/2021-273" TargetMode="External"/><Relationship Id="rId16" Type="http://schemas.openxmlformats.org/officeDocument/2006/relationships/ctrlProp" Target="../ctrlProps/ctrlProp141.xml"/><Relationship Id="rId20" Type="http://schemas.openxmlformats.org/officeDocument/2006/relationships/ctrlProp" Target="../ctrlProps/ctrlProp145.xml"/><Relationship Id="rId1" Type="http://schemas.openxmlformats.org/officeDocument/2006/relationships/hyperlink" Target="https://www.zakonyprolidi.cz/disk/cs/file/2021/2021c119z0273p021u001.pdf" TargetMode="External"/><Relationship Id="rId6" Type="http://schemas.openxmlformats.org/officeDocument/2006/relationships/ctrlProp" Target="../ctrlProps/ctrlProp131.xml"/><Relationship Id="rId11" Type="http://schemas.openxmlformats.org/officeDocument/2006/relationships/ctrlProp" Target="../ctrlProps/ctrlProp136.xml"/><Relationship Id="rId5" Type="http://schemas.openxmlformats.org/officeDocument/2006/relationships/vmlDrawing" Target="../drawings/vmlDrawing15.vml"/><Relationship Id="rId15" Type="http://schemas.openxmlformats.org/officeDocument/2006/relationships/ctrlProp" Target="../ctrlProps/ctrlProp140.xml"/><Relationship Id="rId10" Type="http://schemas.openxmlformats.org/officeDocument/2006/relationships/ctrlProp" Target="../ctrlProps/ctrlProp135.xml"/><Relationship Id="rId19" Type="http://schemas.openxmlformats.org/officeDocument/2006/relationships/ctrlProp" Target="../ctrlProps/ctrlProp144.xml"/><Relationship Id="rId4" Type="http://schemas.openxmlformats.org/officeDocument/2006/relationships/drawing" Target="../drawings/drawing17.xml"/><Relationship Id="rId9" Type="http://schemas.openxmlformats.org/officeDocument/2006/relationships/ctrlProp" Target="../ctrlProps/ctrlProp134.xml"/><Relationship Id="rId14" Type="http://schemas.openxmlformats.org/officeDocument/2006/relationships/ctrlProp" Target="../ctrlProps/ctrlProp139.xml"/></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149.xml"/><Relationship Id="rId3" Type="http://schemas.openxmlformats.org/officeDocument/2006/relationships/drawing" Target="../drawings/drawing18.xml"/><Relationship Id="rId7" Type="http://schemas.openxmlformats.org/officeDocument/2006/relationships/ctrlProp" Target="../ctrlProps/ctrlProp148.xml"/><Relationship Id="rId2" Type="http://schemas.openxmlformats.org/officeDocument/2006/relationships/printerSettings" Target="../printerSettings/printerSettings18.bin"/><Relationship Id="rId1" Type="http://schemas.openxmlformats.org/officeDocument/2006/relationships/hyperlink" Target="https://drusop.nature.cz/ost/chrobjekty/evl/index.php?" TargetMode="External"/><Relationship Id="rId6" Type="http://schemas.openxmlformats.org/officeDocument/2006/relationships/ctrlProp" Target="../ctrlProps/ctrlProp147.xml"/><Relationship Id="rId5" Type="http://schemas.openxmlformats.org/officeDocument/2006/relationships/ctrlProp" Target="../ctrlProps/ctrlProp146.xml"/><Relationship Id="rId4" Type="http://schemas.openxmlformats.org/officeDocument/2006/relationships/vmlDrawing" Target="../drawings/vmlDrawing16.vml"/><Relationship Id="rId9" Type="http://schemas.openxmlformats.org/officeDocument/2006/relationships/ctrlProp" Target="../ctrlProps/ctrlProp150.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155.xml"/><Relationship Id="rId3" Type="http://schemas.openxmlformats.org/officeDocument/2006/relationships/vmlDrawing" Target="../drawings/vmlDrawing17.vml"/><Relationship Id="rId7" Type="http://schemas.openxmlformats.org/officeDocument/2006/relationships/ctrlProp" Target="../ctrlProps/ctrlProp154.xml"/><Relationship Id="rId12" Type="http://schemas.openxmlformats.org/officeDocument/2006/relationships/ctrlProp" Target="../ctrlProps/ctrlProp159.xml"/><Relationship Id="rId2" Type="http://schemas.openxmlformats.org/officeDocument/2006/relationships/drawing" Target="../drawings/drawing19.xml"/><Relationship Id="rId1" Type="http://schemas.openxmlformats.org/officeDocument/2006/relationships/printerSettings" Target="../printerSettings/printerSettings19.bin"/><Relationship Id="rId6" Type="http://schemas.openxmlformats.org/officeDocument/2006/relationships/ctrlProp" Target="../ctrlProps/ctrlProp153.xml"/><Relationship Id="rId11" Type="http://schemas.openxmlformats.org/officeDocument/2006/relationships/ctrlProp" Target="../ctrlProps/ctrlProp158.xml"/><Relationship Id="rId5" Type="http://schemas.openxmlformats.org/officeDocument/2006/relationships/ctrlProp" Target="../ctrlProps/ctrlProp152.xml"/><Relationship Id="rId10" Type="http://schemas.openxmlformats.org/officeDocument/2006/relationships/ctrlProp" Target="../ctrlProps/ctrlProp157.xml"/><Relationship Id="rId4" Type="http://schemas.openxmlformats.org/officeDocument/2006/relationships/ctrlProp" Target="../ctrlProps/ctrlProp151.xml"/><Relationship Id="rId9" Type="http://schemas.openxmlformats.org/officeDocument/2006/relationships/ctrlProp" Target="../ctrlProps/ctrlProp156.xml"/></Relationships>
</file>

<file path=xl/worksheets/_rels/sheet21.xml.rels><?xml version="1.0" encoding="UTF-8" standalone="yes"?>
<Relationships xmlns="http://schemas.openxmlformats.org/package/2006/relationships"><Relationship Id="rId8" Type="http://schemas.openxmlformats.org/officeDocument/2006/relationships/ctrlProp" Target="../ctrlProps/ctrlProp163.xml"/><Relationship Id="rId3" Type="http://schemas.openxmlformats.org/officeDocument/2006/relationships/drawing" Target="../drawings/drawing20.xml"/><Relationship Id="rId7" Type="http://schemas.openxmlformats.org/officeDocument/2006/relationships/ctrlProp" Target="../ctrlProps/ctrlProp162.xml"/><Relationship Id="rId2" Type="http://schemas.openxmlformats.org/officeDocument/2006/relationships/printerSettings" Target="../printerSettings/printerSettings20.bin"/><Relationship Id="rId1" Type="http://schemas.openxmlformats.org/officeDocument/2006/relationships/hyperlink" Target="https://drusop.nature.cz/ost/chrobjekty/ptacob/index.php?" TargetMode="External"/><Relationship Id="rId6" Type="http://schemas.openxmlformats.org/officeDocument/2006/relationships/ctrlProp" Target="../ctrlProps/ctrlProp161.xml"/><Relationship Id="rId5" Type="http://schemas.openxmlformats.org/officeDocument/2006/relationships/ctrlProp" Target="../ctrlProps/ctrlProp160.xml"/><Relationship Id="rId4" Type="http://schemas.openxmlformats.org/officeDocument/2006/relationships/vmlDrawing" Target="../drawings/vmlDrawing18.vml"/><Relationship Id="rId9" Type="http://schemas.openxmlformats.org/officeDocument/2006/relationships/ctrlProp" Target="../ctrlProps/ctrlProp164.xml"/></Relationships>
</file>

<file path=xl/worksheets/_rels/sheet22.xml.rels><?xml version="1.0" encoding="UTF-8" standalone="yes"?>
<Relationships xmlns="http://schemas.openxmlformats.org/package/2006/relationships"><Relationship Id="rId8" Type="http://schemas.openxmlformats.org/officeDocument/2006/relationships/ctrlProp" Target="../ctrlProps/ctrlProp169.xml"/><Relationship Id="rId3" Type="http://schemas.openxmlformats.org/officeDocument/2006/relationships/vmlDrawing" Target="../drawings/vmlDrawing19.vml"/><Relationship Id="rId7" Type="http://schemas.openxmlformats.org/officeDocument/2006/relationships/ctrlProp" Target="../ctrlProps/ctrlProp168.xml"/><Relationship Id="rId12" Type="http://schemas.openxmlformats.org/officeDocument/2006/relationships/ctrlProp" Target="../ctrlProps/ctrlProp173.xml"/><Relationship Id="rId2" Type="http://schemas.openxmlformats.org/officeDocument/2006/relationships/drawing" Target="../drawings/drawing21.xml"/><Relationship Id="rId1" Type="http://schemas.openxmlformats.org/officeDocument/2006/relationships/printerSettings" Target="../printerSettings/printerSettings21.bin"/><Relationship Id="rId6" Type="http://schemas.openxmlformats.org/officeDocument/2006/relationships/ctrlProp" Target="../ctrlProps/ctrlProp167.xml"/><Relationship Id="rId11" Type="http://schemas.openxmlformats.org/officeDocument/2006/relationships/ctrlProp" Target="../ctrlProps/ctrlProp172.xml"/><Relationship Id="rId5" Type="http://schemas.openxmlformats.org/officeDocument/2006/relationships/ctrlProp" Target="../ctrlProps/ctrlProp166.xml"/><Relationship Id="rId10" Type="http://schemas.openxmlformats.org/officeDocument/2006/relationships/ctrlProp" Target="../ctrlProps/ctrlProp171.xml"/><Relationship Id="rId4" Type="http://schemas.openxmlformats.org/officeDocument/2006/relationships/ctrlProp" Target="../ctrlProps/ctrlProp165.xml"/><Relationship Id="rId9" Type="http://schemas.openxmlformats.org/officeDocument/2006/relationships/ctrlProp" Target="../ctrlProps/ctrlProp17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2.xml"/><Relationship Id="rId1" Type="http://schemas.openxmlformats.org/officeDocument/2006/relationships/printerSettings" Target="../printerSettings/printerSettings22.bin"/><Relationship Id="rId5" Type="http://schemas.openxmlformats.org/officeDocument/2006/relationships/ctrlProp" Target="../ctrlProps/ctrlProp175.xml"/><Relationship Id="rId4" Type="http://schemas.openxmlformats.org/officeDocument/2006/relationships/ctrlProp" Target="../ctrlProps/ctrlProp174.xml"/></Relationships>
</file>

<file path=xl/worksheets/_rels/sheet24.xml.rels><?xml version="1.0" encoding="UTF-8" standalone="yes"?>
<Relationships xmlns="http://schemas.openxmlformats.org/package/2006/relationships"><Relationship Id="rId8" Type="http://schemas.openxmlformats.org/officeDocument/2006/relationships/ctrlProp" Target="../ctrlProps/ctrlProp180.xml"/><Relationship Id="rId13" Type="http://schemas.openxmlformats.org/officeDocument/2006/relationships/ctrlProp" Target="../ctrlProps/ctrlProp185.xml"/><Relationship Id="rId18" Type="http://schemas.openxmlformats.org/officeDocument/2006/relationships/ctrlProp" Target="../ctrlProps/ctrlProp190.xml"/><Relationship Id="rId26" Type="http://schemas.openxmlformats.org/officeDocument/2006/relationships/ctrlProp" Target="../ctrlProps/ctrlProp198.xml"/><Relationship Id="rId3" Type="http://schemas.openxmlformats.org/officeDocument/2006/relationships/vmlDrawing" Target="../drawings/vmlDrawing21.vml"/><Relationship Id="rId21" Type="http://schemas.openxmlformats.org/officeDocument/2006/relationships/ctrlProp" Target="../ctrlProps/ctrlProp193.xml"/><Relationship Id="rId7" Type="http://schemas.openxmlformats.org/officeDocument/2006/relationships/ctrlProp" Target="../ctrlProps/ctrlProp179.xml"/><Relationship Id="rId12" Type="http://schemas.openxmlformats.org/officeDocument/2006/relationships/ctrlProp" Target="../ctrlProps/ctrlProp184.xml"/><Relationship Id="rId17" Type="http://schemas.openxmlformats.org/officeDocument/2006/relationships/ctrlProp" Target="../ctrlProps/ctrlProp189.xml"/><Relationship Id="rId25" Type="http://schemas.openxmlformats.org/officeDocument/2006/relationships/ctrlProp" Target="../ctrlProps/ctrlProp197.xml"/><Relationship Id="rId2" Type="http://schemas.openxmlformats.org/officeDocument/2006/relationships/drawing" Target="../drawings/drawing23.xml"/><Relationship Id="rId16" Type="http://schemas.openxmlformats.org/officeDocument/2006/relationships/ctrlProp" Target="../ctrlProps/ctrlProp188.xml"/><Relationship Id="rId20" Type="http://schemas.openxmlformats.org/officeDocument/2006/relationships/ctrlProp" Target="../ctrlProps/ctrlProp192.xml"/><Relationship Id="rId1" Type="http://schemas.openxmlformats.org/officeDocument/2006/relationships/printerSettings" Target="../printerSettings/printerSettings23.bin"/><Relationship Id="rId6" Type="http://schemas.openxmlformats.org/officeDocument/2006/relationships/ctrlProp" Target="../ctrlProps/ctrlProp178.xml"/><Relationship Id="rId11" Type="http://schemas.openxmlformats.org/officeDocument/2006/relationships/ctrlProp" Target="../ctrlProps/ctrlProp183.xml"/><Relationship Id="rId24" Type="http://schemas.openxmlformats.org/officeDocument/2006/relationships/ctrlProp" Target="../ctrlProps/ctrlProp196.xml"/><Relationship Id="rId5" Type="http://schemas.openxmlformats.org/officeDocument/2006/relationships/ctrlProp" Target="../ctrlProps/ctrlProp177.xml"/><Relationship Id="rId15" Type="http://schemas.openxmlformats.org/officeDocument/2006/relationships/ctrlProp" Target="../ctrlProps/ctrlProp187.xml"/><Relationship Id="rId23" Type="http://schemas.openxmlformats.org/officeDocument/2006/relationships/ctrlProp" Target="../ctrlProps/ctrlProp195.xml"/><Relationship Id="rId28" Type="http://schemas.openxmlformats.org/officeDocument/2006/relationships/ctrlProp" Target="../ctrlProps/ctrlProp200.xml"/><Relationship Id="rId10" Type="http://schemas.openxmlformats.org/officeDocument/2006/relationships/ctrlProp" Target="../ctrlProps/ctrlProp182.xml"/><Relationship Id="rId19" Type="http://schemas.openxmlformats.org/officeDocument/2006/relationships/ctrlProp" Target="../ctrlProps/ctrlProp191.xml"/><Relationship Id="rId4" Type="http://schemas.openxmlformats.org/officeDocument/2006/relationships/ctrlProp" Target="../ctrlProps/ctrlProp176.xml"/><Relationship Id="rId9" Type="http://schemas.openxmlformats.org/officeDocument/2006/relationships/ctrlProp" Target="../ctrlProps/ctrlProp181.xml"/><Relationship Id="rId14" Type="http://schemas.openxmlformats.org/officeDocument/2006/relationships/ctrlProp" Target="../ctrlProps/ctrlProp186.xml"/><Relationship Id="rId22" Type="http://schemas.openxmlformats.org/officeDocument/2006/relationships/ctrlProp" Target="../ctrlProps/ctrlProp194.xml"/><Relationship Id="rId27" Type="http://schemas.openxmlformats.org/officeDocument/2006/relationships/ctrlProp" Target="../ctrlProps/ctrlProp199.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31.xml"/><Relationship Id="rId2" Type="http://schemas.openxmlformats.org/officeDocument/2006/relationships/printerSettings" Target="../printerSettings/printerSettings31.bin"/><Relationship Id="rId1" Type="http://schemas.openxmlformats.org/officeDocument/2006/relationships/hyperlink" Target="https://www.zakonyprolidi.cz/cs/2015-224" TargetMode="External"/></Relationships>
</file>

<file path=xl/worksheets/_rels/sheet33.xml.rels><?xml version="1.0" encoding="UTF-8" standalone="yes"?>
<Relationships xmlns="http://schemas.openxmlformats.org/package/2006/relationships"><Relationship Id="rId3" Type="http://schemas.openxmlformats.org/officeDocument/2006/relationships/drawing" Target="../drawings/drawing32.xml"/><Relationship Id="rId2" Type="http://schemas.openxmlformats.org/officeDocument/2006/relationships/printerSettings" Target="../printerSettings/printerSettings32.bin"/><Relationship Id="rId1" Type="http://schemas.openxmlformats.org/officeDocument/2006/relationships/hyperlink" Target="https://www.zakonyprolidi.cz/cs/2015-224" TargetMode="Externa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6.xml"/><Relationship Id="rId3" Type="http://schemas.openxmlformats.org/officeDocument/2006/relationships/vmlDrawing" Target="../drawings/vmlDrawing2.vml"/><Relationship Id="rId7" Type="http://schemas.openxmlformats.org/officeDocument/2006/relationships/ctrlProp" Target="../ctrlProps/ctrlProp5.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4.xml"/><Relationship Id="rId11" Type="http://schemas.openxmlformats.org/officeDocument/2006/relationships/ctrlProp" Target="../ctrlProps/ctrlProp9.xml"/><Relationship Id="rId5" Type="http://schemas.openxmlformats.org/officeDocument/2006/relationships/ctrlProp" Target="../ctrlProps/ctrlProp3.xml"/><Relationship Id="rId10" Type="http://schemas.openxmlformats.org/officeDocument/2006/relationships/ctrlProp" Target="../ctrlProps/ctrlProp8.xml"/><Relationship Id="rId4" Type="http://schemas.openxmlformats.org/officeDocument/2006/relationships/ctrlProp" Target="../ctrlProps/ctrlProp2.xml"/><Relationship Id="rId9"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3.xml"/><Relationship Id="rId3" Type="http://schemas.openxmlformats.org/officeDocument/2006/relationships/drawing" Target="../drawings/drawing5.xml"/><Relationship Id="rId7" Type="http://schemas.openxmlformats.org/officeDocument/2006/relationships/ctrlProp" Target="../ctrlProps/ctrlProp12.xml"/><Relationship Id="rId2" Type="http://schemas.openxmlformats.org/officeDocument/2006/relationships/printerSettings" Target="../printerSettings/printerSettings5.bin"/><Relationship Id="rId1" Type="http://schemas.openxmlformats.org/officeDocument/2006/relationships/hyperlink" Target="https://eur-lex.europa.eu/legal-content/CS/TXT/PDF/?uri=CELEX:32018L2001" TargetMode="External"/><Relationship Id="rId6" Type="http://schemas.openxmlformats.org/officeDocument/2006/relationships/ctrlProp" Target="../ctrlProps/ctrlProp11.xml"/><Relationship Id="rId11" Type="http://schemas.openxmlformats.org/officeDocument/2006/relationships/ctrlProp" Target="../ctrlProps/ctrlProp16.xml"/><Relationship Id="rId5" Type="http://schemas.openxmlformats.org/officeDocument/2006/relationships/ctrlProp" Target="../ctrlProps/ctrlProp10.xml"/><Relationship Id="rId10"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14.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8.xml"/><Relationship Id="rId13" Type="http://schemas.openxmlformats.org/officeDocument/2006/relationships/ctrlProp" Target="../ctrlProps/ctrlProp23.xml"/><Relationship Id="rId18" Type="http://schemas.openxmlformats.org/officeDocument/2006/relationships/ctrlProp" Target="../ctrlProps/ctrlProp28.xml"/><Relationship Id="rId3" Type="http://schemas.openxmlformats.org/officeDocument/2006/relationships/hyperlink" Target="https://eur-lex.europa.eu/legal-content/CS/TXT/PDF/?uri=CELEX:32018L2001" TargetMode="External"/><Relationship Id="rId21" Type="http://schemas.openxmlformats.org/officeDocument/2006/relationships/ctrlProp" Target="../ctrlProps/ctrlProp31.xml"/><Relationship Id="rId7" Type="http://schemas.openxmlformats.org/officeDocument/2006/relationships/ctrlProp" Target="../ctrlProps/ctrlProp17.xml"/><Relationship Id="rId12" Type="http://schemas.openxmlformats.org/officeDocument/2006/relationships/ctrlProp" Target="../ctrlProps/ctrlProp22.xml"/><Relationship Id="rId17" Type="http://schemas.openxmlformats.org/officeDocument/2006/relationships/ctrlProp" Target="../ctrlProps/ctrlProp27.xml"/><Relationship Id="rId2" Type="http://schemas.openxmlformats.org/officeDocument/2006/relationships/hyperlink" Target="https://eur-lex.europa.eu/legal-content/CS/TXT/PDF/?uri=OJ:L:2019:127:FULL" TargetMode="External"/><Relationship Id="rId16" Type="http://schemas.openxmlformats.org/officeDocument/2006/relationships/ctrlProp" Target="../ctrlProps/ctrlProp26.xml"/><Relationship Id="rId20" Type="http://schemas.openxmlformats.org/officeDocument/2006/relationships/ctrlProp" Target="../ctrlProps/ctrlProp30.xml"/><Relationship Id="rId1" Type="http://schemas.openxmlformats.org/officeDocument/2006/relationships/hyperlink" Target="https://eur-lex.europa.eu/legal-content/CS/TXT/PDF/?uri=OJ:L:2019:127:FULL" TargetMode="External"/><Relationship Id="rId6" Type="http://schemas.openxmlformats.org/officeDocument/2006/relationships/vmlDrawing" Target="../drawings/vmlDrawing4.vml"/><Relationship Id="rId11" Type="http://schemas.openxmlformats.org/officeDocument/2006/relationships/ctrlProp" Target="../ctrlProps/ctrlProp21.xml"/><Relationship Id="rId24" Type="http://schemas.openxmlformats.org/officeDocument/2006/relationships/ctrlProp" Target="../ctrlProps/ctrlProp34.xml"/><Relationship Id="rId5" Type="http://schemas.openxmlformats.org/officeDocument/2006/relationships/drawing" Target="../drawings/drawing6.xml"/><Relationship Id="rId15" Type="http://schemas.openxmlformats.org/officeDocument/2006/relationships/ctrlProp" Target="../ctrlProps/ctrlProp25.xml"/><Relationship Id="rId23" Type="http://schemas.openxmlformats.org/officeDocument/2006/relationships/ctrlProp" Target="../ctrlProps/ctrlProp33.xml"/><Relationship Id="rId10" Type="http://schemas.openxmlformats.org/officeDocument/2006/relationships/ctrlProp" Target="../ctrlProps/ctrlProp20.xml"/><Relationship Id="rId19" Type="http://schemas.openxmlformats.org/officeDocument/2006/relationships/ctrlProp" Target="../ctrlProps/ctrlProp29.xml"/><Relationship Id="rId4" Type="http://schemas.openxmlformats.org/officeDocument/2006/relationships/printerSettings" Target="../printerSettings/printerSettings6.bin"/><Relationship Id="rId9" Type="http://schemas.openxmlformats.org/officeDocument/2006/relationships/ctrlProp" Target="../ctrlProps/ctrlProp19.xml"/><Relationship Id="rId14" Type="http://schemas.openxmlformats.org/officeDocument/2006/relationships/ctrlProp" Target="../ctrlProps/ctrlProp24.xml"/><Relationship Id="rId22" Type="http://schemas.openxmlformats.org/officeDocument/2006/relationships/ctrlProp" Target="../ctrlProps/ctrlProp32.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36.xml"/><Relationship Id="rId4" Type="http://schemas.openxmlformats.org/officeDocument/2006/relationships/ctrlProp" Target="../ctrlProps/ctrlProp35.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1.xml"/><Relationship Id="rId13" Type="http://schemas.openxmlformats.org/officeDocument/2006/relationships/ctrlProp" Target="../ctrlProps/ctrlProp46.xml"/><Relationship Id="rId3" Type="http://schemas.openxmlformats.org/officeDocument/2006/relationships/vmlDrawing" Target="../drawings/vmlDrawing6.vml"/><Relationship Id="rId7" Type="http://schemas.openxmlformats.org/officeDocument/2006/relationships/ctrlProp" Target="../ctrlProps/ctrlProp40.xml"/><Relationship Id="rId12" Type="http://schemas.openxmlformats.org/officeDocument/2006/relationships/ctrlProp" Target="../ctrlProps/ctrlProp45.x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trlProp" Target="../ctrlProps/ctrlProp39.xml"/><Relationship Id="rId11" Type="http://schemas.openxmlformats.org/officeDocument/2006/relationships/ctrlProp" Target="../ctrlProps/ctrlProp44.xml"/><Relationship Id="rId5" Type="http://schemas.openxmlformats.org/officeDocument/2006/relationships/ctrlProp" Target="../ctrlProps/ctrlProp38.xml"/><Relationship Id="rId15" Type="http://schemas.openxmlformats.org/officeDocument/2006/relationships/ctrlProp" Target="../ctrlProps/ctrlProp48.xml"/><Relationship Id="rId10" Type="http://schemas.openxmlformats.org/officeDocument/2006/relationships/ctrlProp" Target="../ctrlProps/ctrlProp43.xml"/><Relationship Id="rId4" Type="http://schemas.openxmlformats.org/officeDocument/2006/relationships/ctrlProp" Target="../ctrlProps/ctrlProp37.xml"/><Relationship Id="rId9" Type="http://schemas.openxmlformats.org/officeDocument/2006/relationships/ctrlProp" Target="../ctrlProps/ctrlProp42.xml"/><Relationship Id="rId14" Type="http://schemas.openxmlformats.org/officeDocument/2006/relationships/ctrlProp" Target="../ctrlProps/ctrlProp4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0"/>
  <sheetViews>
    <sheetView showGridLines="0" topLeftCell="A19" zoomScale="112" zoomScaleNormal="112" workbookViewId="0"/>
  </sheetViews>
  <sheetFormatPr defaultRowHeight="15" x14ac:dyDescent="0.25"/>
  <cols>
    <col min="3" max="3" width="7" customWidth="1"/>
    <col min="9" max="9" width="9.7109375" customWidth="1"/>
    <col min="13" max="13" width="10.28515625" customWidth="1"/>
    <col min="15" max="15" width="16.42578125" customWidth="1"/>
  </cols>
  <sheetData>
    <row r="1" spans="1:17" x14ac:dyDescent="0.25">
      <c r="A1" s="177"/>
      <c r="B1" s="177"/>
      <c r="C1" s="177"/>
      <c r="D1" s="177"/>
      <c r="E1" s="177"/>
      <c r="F1" s="177"/>
      <c r="G1" s="177"/>
      <c r="H1" s="177"/>
      <c r="I1" s="177"/>
      <c r="J1" s="177"/>
      <c r="K1" s="177"/>
      <c r="L1" s="177"/>
      <c r="M1" s="177"/>
      <c r="N1" s="177"/>
      <c r="O1" s="177"/>
      <c r="P1" s="177"/>
      <c r="Q1" s="189"/>
    </row>
    <row r="2" spans="1:17" ht="30.75" customHeight="1" x14ac:dyDescent="0.25">
      <c r="A2" s="177"/>
      <c r="B2" s="177"/>
      <c r="C2" s="272" t="s">
        <v>779</v>
      </c>
      <c r="D2" s="272"/>
      <c r="E2" s="272"/>
      <c r="F2" s="272"/>
      <c r="G2" s="272"/>
      <c r="H2" s="272"/>
      <c r="I2" s="272"/>
      <c r="J2" s="272"/>
      <c r="K2" s="272"/>
      <c r="L2" s="272"/>
      <c r="M2" s="272"/>
      <c r="N2" s="272"/>
      <c r="O2" s="177"/>
      <c r="P2" s="191"/>
    </row>
    <row r="3" spans="1:17" ht="22.5" customHeight="1" x14ac:dyDescent="0.25">
      <c r="A3" s="177"/>
      <c r="B3" s="178"/>
      <c r="C3" s="272"/>
      <c r="D3" s="272"/>
      <c r="E3" s="272"/>
      <c r="F3" s="272"/>
      <c r="G3" s="272"/>
      <c r="H3" s="272"/>
      <c r="I3" s="272"/>
      <c r="J3" s="272"/>
      <c r="K3" s="272"/>
      <c r="L3" s="272"/>
      <c r="M3" s="272"/>
      <c r="N3" s="272"/>
      <c r="O3" s="177"/>
      <c r="P3" s="191"/>
    </row>
    <row r="4" spans="1:17" ht="21.75" customHeight="1" thickBot="1" x14ac:dyDescent="0.3">
      <c r="A4" s="178"/>
      <c r="B4" s="180"/>
      <c r="C4" s="273"/>
      <c r="D4" s="273"/>
      <c r="E4" s="273"/>
      <c r="F4" s="273"/>
      <c r="G4" s="273"/>
      <c r="H4" s="273"/>
      <c r="I4" s="273"/>
      <c r="J4" s="273"/>
      <c r="K4" s="273"/>
      <c r="L4" s="273"/>
      <c r="M4" s="273"/>
      <c r="N4" s="273"/>
      <c r="O4" s="181"/>
      <c r="P4" s="181"/>
      <c r="Q4" s="189"/>
    </row>
    <row r="5" spans="1:17" ht="16.5" thickTop="1" thickBot="1" x14ac:dyDescent="0.3">
      <c r="A5" s="184"/>
      <c r="C5" s="179"/>
      <c r="F5" s="184"/>
      <c r="G5" s="184"/>
      <c r="H5" s="184"/>
      <c r="I5" s="184"/>
      <c r="J5" s="184"/>
      <c r="L5" s="184"/>
      <c r="M5" s="184"/>
      <c r="N5" s="184"/>
      <c r="O5" s="184"/>
      <c r="P5" s="184"/>
    </row>
    <row r="6" spans="1:17" ht="25.5" customHeight="1" thickTop="1" thickBot="1" x14ac:dyDescent="0.3">
      <c r="A6" s="183"/>
      <c r="B6" s="275" t="s">
        <v>926</v>
      </c>
      <c r="C6" s="275"/>
      <c r="D6" s="275"/>
      <c r="E6" s="275"/>
      <c r="F6" s="182"/>
      <c r="G6" s="182"/>
      <c r="H6" s="182"/>
      <c r="I6" s="182"/>
      <c r="J6" s="186"/>
      <c r="K6" s="185"/>
      <c r="L6" s="182"/>
      <c r="M6" s="182"/>
      <c r="N6" s="182"/>
      <c r="O6" s="186"/>
      <c r="P6" s="186"/>
    </row>
    <row r="7" spans="1:17" ht="15.75" thickTop="1" x14ac:dyDescent="0.25">
      <c r="B7" s="179"/>
      <c r="C7" s="179"/>
      <c r="D7" s="179"/>
      <c r="E7" s="179"/>
      <c r="F7" s="179"/>
      <c r="G7" s="179"/>
      <c r="H7" s="179"/>
      <c r="I7" s="179"/>
      <c r="K7" s="179"/>
      <c r="L7" s="179"/>
      <c r="M7" s="179"/>
      <c r="N7" s="179"/>
      <c r="Q7" s="189"/>
    </row>
    <row r="8" spans="1:17" ht="15" customHeight="1" x14ac:dyDescent="0.25">
      <c r="B8" s="276" t="s">
        <v>0</v>
      </c>
      <c r="C8" s="276"/>
      <c r="D8" s="276"/>
      <c r="E8" s="276"/>
      <c r="F8" s="276"/>
      <c r="G8" s="276"/>
      <c r="H8" s="276"/>
      <c r="I8" s="276"/>
      <c r="J8" s="276"/>
      <c r="K8" s="276"/>
      <c r="L8" s="276"/>
      <c r="M8" s="276"/>
      <c r="N8" s="276"/>
      <c r="O8" s="276"/>
      <c r="Q8" s="193"/>
    </row>
    <row r="9" spans="1:17" ht="25.5" customHeight="1" x14ac:dyDescent="0.35">
      <c r="A9" s="176" t="s">
        <v>1</v>
      </c>
      <c r="B9" s="276"/>
      <c r="C9" s="276"/>
      <c r="D9" s="276"/>
      <c r="E9" s="276"/>
      <c r="F9" s="276"/>
      <c r="G9" s="276"/>
      <c r="H9" s="276"/>
      <c r="I9" s="276"/>
      <c r="J9" s="276"/>
      <c r="K9" s="276"/>
      <c r="L9" s="276"/>
      <c r="M9" s="276"/>
      <c r="N9" s="276"/>
      <c r="O9" s="276"/>
      <c r="P9" s="190"/>
    </row>
    <row r="10" spans="1:17" x14ac:dyDescent="0.25">
      <c r="B10" s="276"/>
      <c r="C10" s="276"/>
      <c r="D10" s="276"/>
      <c r="E10" s="276"/>
      <c r="F10" s="276"/>
      <c r="G10" s="276"/>
      <c r="H10" s="276"/>
      <c r="I10" s="276"/>
      <c r="J10" s="276"/>
      <c r="K10" s="276"/>
      <c r="L10" s="276"/>
      <c r="M10" s="276"/>
      <c r="N10" s="276"/>
      <c r="O10" s="276"/>
      <c r="Q10" s="189"/>
    </row>
    <row r="11" spans="1:17" ht="26.25" customHeight="1" x14ac:dyDescent="0.25">
      <c r="B11" s="276"/>
      <c r="C11" s="276"/>
      <c r="D11" s="276"/>
      <c r="E11" s="276"/>
      <c r="F11" s="276"/>
      <c r="G11" s="276"/>
      <c r="H11" s="276"/>
      <c r="I11" s="276"/>
      <c r="J11" s="276"/>
      <c r="K11" s="276"/>
      <c r="L11" s="276"/>
      <c r="M11" s="276"/>
      <c r="N11" s="276"/>
      <c r="O11" s="276"/>
      <c r="Q11" s="189"/>
    </row>
    <row r="12" spans="1:17" ht="15.75" thickBot="1" x14ac:dyDescent="0.3">
      <c r="F12" s="187"/>
      <c r="G12" s="187"/>
      <c r="P12" s="188"/>
    </row>
    <row r="13" spans="1:17" ht="25.5" customHeight="1" thickTop="1" thickBot="1" x14ac:dyDescent="0.3">
      <c r="A13" s="186"/>
      <c r="B13" s="275" t="s">
        <v>2</v>
      </c>
      <c r="C13" s="275"/>
      <c r="D13" s="275"/>
      <c r="E13" s="275"/>
      <c r="F13" s="183"/>
      <c r="G13" s="182"/>
      <c r="H13" s="186"/>
      <c r="I13" s="185"/>
      <c r="J13" s="186"/>
      <c r="K13" s="186"/>
      <c r="L13" s="186"/>
      <c r="M13" s="186"/>
      <c r="N13" s="186"/>
      <c r="O13" s="186"/>
      <c r="P13" s="186"/>
    </row>
    <row r="14" spans="1:17" ht="15.75" thickTop="1" x14ac:dyDescent="0.25">
      <c r="G14" s="179"/>
      <c r="I14" s="179"/>
      <c r="N14" s="179"/>
      <c r="P14" s="192"/>
    </row>
    <row r="15" spans="1:17" ht="15" customHeight="1" x14ac:dyDescent="0.25">
      <c r="B15" s="274" t="s">
        <v>892</v>
      </c>
      <c r="C15" s="274"/>
      <c r="D15" s="274"/>
      <c r="E15" s="274"/>
      <c r="F15" s="274"/>
      <c r="G15" s="274"/>
      <c r="H15" s="274"/>
      <c r="I15" s="274"/>
      <c r="J15" s="274"/>
      <c r="K15" s="274"/>
      <c r="L15" s="274"/>
      <c r="M15" s="274"/>
      <c r="N15" s="274"/>
      <c r="O15" s="274"/>
      <c r="P15" s="190"/>
    </row>
    <row r="16" spans="1:17" x14ac:dyDescent="0.25">
      <c r="B16" s="274"/>
      <c r="C16" s="274"/>
      <c r="D16" s="274"/>
      <c r="E16" s="274"/>
      <c r="F16" s="274"/>
      <c r="G16" s="274"/>
      <c r="H16" s="274"/>
      <c r="I16" s="274"/>
      <c r="J16" s="274"/>
      <c r="K16" s="274"/>
      <c r="L16" s="274"/>
      <c r="M16" s="274"/>
      <c r="N16" s="274"/>
      <c r="O16" s="274"/>
      <c r="Q16" s="189"/>
    </row>
    <row r="17" spans="1:17" x14ac:dyDescent="0.25">
      <c r="B17" s="274"/>
      <c r="C17" s="274"/>
      <c r="D17" s="274"/>
      <c r="E17" s="274"/>
      <c r="F17" s="274"/>
      <c r="G17" s="274"/>
      <c r="H17" s="274"/>
      <c r="I17" s="274"/>
      <c r="J17" s="274"/>
      <c r="K17" s="274"/>
      <c r="L17" s="274"/>
      <c r="M17" s="274"/>
      <c r="N17" s="274"/>
      <c r="O17" s="274"/>
      <c r="Q17" s="189"/>
    </row>
    <row r="18" spans="1:17" x14ac:dyDescent="0.25">
      <c r="B18" s="194"/>
      <c r="C18" s="194"/>
      <c r="D18" s="194"/>
      <c r="E18" s="194"/>
      <c r="F18" s="194"/>
      <c r="G18" s="194"/>
      <c r="H18" s="194"/>
      <c r="I18" s="194"/>
      <c r="J18" s="194"/>
      <c r="K18" s="194"/>
      <c r="L18" s="194"/>
      <c r="M18" s="194"/>
      <c r="N18" s="194"/>
      <c r="O18" s="194"/>
      <c r="Q18" s="189"/>
    </row>
    <row r="19" spans="1:17" ht="15.75" thickBot="1" x14ac:dyDescent="0.3">
      <c r="F19" s="187"/>
      <c r="G19" s="187"/>
      <c r="Q19" s="189"/>
    </row>
    <row r="20" spans="1:17" ht="25.5" customHeight="1" thickTop="1" thickBot="1" x14ac:dyDescent="0.3">
      <c r="A20" s="186"/>
      <c r="B20" s="275" t="s">
        <v>3</v>
      </c>
      <c r="C20" s="275"/>
      <c r="D20" s="275"/>
      <c r="E20" s="275"/>
      <c r="F20" s="183"/>
      <c r="G20" s="186"/>
      <c r="H20" s="186"/>
      <c r="I20" s="185"/>
      <c r="J20" s="186"/>
      <c r="K20" s="186"/>
      <c r="L20" s="186"/>
      <c r="M20" s="186"/>
      <c r="N20" s="186"/>
      <c r="O20" s="186"/>
      <c r="P20" s="186"/>
    </row>
    <row r="21" spans="1:17" ht="15.75" thickTop="1" x14ac:dyDescent="0.25">
      <c r="I21" s="179"/>
      <c r="Q21" s="189"/>
    </row>
    <row r="22" spans="1:17" x14ac:dyDescent="0.25">
      <c r="B22" s="277" t="s">
        <v>893</v>
      </c>
      <c r="C22" s="277"/>
      <c r="D22" s="277"/>
      <c r="E22" s="277"/>
      <c r="F22" s="277"/>
      <c r="G22" s="277"/>
      <c r="H22" s="277"/>
      <c r="I22" s="277"/>
      <c r="J22" s="277"/>
      <c r="K22" s="277"/>
      <c r="L22" s="277"/>
      <c r="M22" s="277"/>
      <c r="N22" s="277"/>
      <c r="Q22" s="189"/>
    </row>
    <row r="23" spans="1:17" x14ac:dyDescent="0.25">
      <c r="B23" s="274" t="s">
        <v>4</v>
      </c>
      <c r="C23" s="274"/>
      <c r="D23" s="274"/>
      <c r="E23" s="274"/>
      <c r="F23" s="274"/>
      <c r="G23" s="274"/>
      <c r="H23" s="274"/>
      <c r="I23" s="274"/>
      <c r="J23" s="274"/>
      <c r="K23" s="274"/>
      <c r="L23" s="274"/>
      <c r="M23" s="274"/>
      <c r="N23" s="274"/>
      <c r="O23" s="274"/>
      <c r="Q23" s="189"/>
    </row>
    <row r="24" spans="1:17" x14ac:dyDescent="0.25">
      <c r="B24" s="277" t="s">
        <v>5</v>
      </c>
      <c r="C24" s="277"/>
      <c r="D24" s="277"/>
      <c r="E24" s="277"/>
      <c r="F24" s="277"/>
      <c r="G24" s="277"/>
      <c r="H24" s="277"/>
      <c r="I24" s="277"/>
      <c r="J24" s="277"/>
      <c r="K24" s="277"/>
      <c r="L24" s="277"/>
      <c r="M24" s="277"/>
      <c r="N24" s="277"/>
      <c r="O24" s="277"/>
      <c r="Q24" s="189"/>
    </row>
    <row r="25" spans="1:17" x14ac:dyDescent="0.25">
      <c r="B25" t="s">
        <v>6</v>
      </c>
      <c r="C25" s="168"/>
      <c r="D25" s="168"/>
      <c r="E25" s="168"/>
      <c r="F25" s="168"/>
      <c r="G25" s="168"/>
      <c r="H25" s="168"/>
      <c r="I25" s="168"/>
      <c r="J25" s="168"/>
      <c r="K25" s="168"/>
      <c r="L25" s="168"/>
      <c r="M25" s="168"/>
      <c r="N25" s="168"/>
      <c r="O25" s="168"/>
      <c r="Q25" s="189"/>
    </row>
    <row r="26" spans="1:17" x14ac:dyDescent="0.25">
      <c r="B26" s="277" t="s">
        <v>896</v>
      </c>
      <c r="C26" s="277"/>
      <c r="D26" s="277"/>
      <c r="E26" s="277"/>
      <c r="F26" s="277"/>
      <c r="G26" s="277"/>
      <c r="H26" s="277"/>
      <c r="I26" s="277"/>
      <c r="J26" s="277"/>
      <c r="K26" s="277"/>
      <c r="L26" s="277"/>
      <c r="M26" s="277"/>
      <c r="N26" s="277"/>
      <c r="O26" s="277"/>
      <c r="Q26" s="189"/>
    </row>
    <row r="27" spans="1:17" ht="27.75" customHeight="1" x14ac:dyDescent="0.25">
      <c r="B27" s="274" t="s">
        <v>894</v>
      </c>
      <c r="C27" s="274"/>
      <c r="D27" s="274"/>
      <c r="E27" s="274"/>
      <c r="F27" s="274"/>
      <c r="G27" s="274"/>
      <c r="H27" s="274"/>
      <c r="I27" s="274"/>
      <c r="J27" s="274"/>
      <c r="K27" s="274"/>
      <c r="L27" s="274"/>
      <c r="M27" s="274"/>
      <c r="N27" s="274"/>
      <c r="O27" s="274"/>
      <c r="Q27" s="189"/>
    </row>
    <row r="28" spans="1:17" x14ac:dyDescent="0.25">
      <c r="Q28" s="189"/>
    </row>
    <row r="29" spans="1:17" x14ac:dyDescent="0.25">
      <c r="C29" s="195">
        <v>1</v>
      </c>
      <c r="D29" s="278" t="s">
        <v>897</v>
      </c>
      <c r="E29" s="279"/>
      <c r="F29" s="279"/>
      <c r="G29" s="279"/>
      <c r="H29" s="279"/>
      <c r="I29" s="279"/>
      <c r="J29" s="279"/>
      <c r="K29" s="279"/>
      <c r="L29" s="279"/>
      <c r="M29" s="279"/>
      <c r="N29" s="279"/>
      <c r="Q29" s="189"/>
    </row>
    <row r="30" spans="1:17" x14ac:dyDescent="0.25">
      <c r="C30" s="195">
        <v>2</v>
      </c>
      <c r="D30" s="278"/>
      <c r="E30" s="279"/>
      <c r="F30" s="279"/>
      <c r="G30" s="279"/>
      <c r="H30" s="279"/>
      <c r="I30" s="279"/>
      <c r="J30" s="279"/>
      <c r="K30" s="279"/>
      <c r="L30" s="279"/>
      <c r="M30" s="279"/>
      <c r="N30" s="279"/>
      <c r="Q30" s="189"/>
    </row>
    <row r="31" spans="1:17" x14ac:dyDescent="0.25">
      <c r="Q31" s="189"/>
    </row>
    <row r="32" spans="1:17" ht="15" customHeight="1" x14ac:dyDescent="0.25">
      <c r="C32" s="280"/>
      <c r="D32" s="281" t="s">
        <v>898</v>
      </c>
      <c r="E32" s="274"/>
      <c r="F32" s="274"/>
      <c r="G32" s="274"/>
      <c r="H32" s="274"/>
      <c r="I32" s="274"/>
      <c r="J32" s="274"/>
      <c r="K32" s="274"/>
      <c r="L32" s="274"/>
      <c r="M32" s="274"/>
      <c r="N32" s="274"/>
      <c r="O32" s="274"/>
      <c r="Q32" s="189"/>
    </row>
    <row r="33" spans="1:17" x14ac:dyDescent="0.25">
      <c r="C33" s="280"/>
      <c r="D33" s="281"/>
      <c r="E33" s="274"/>
      <c r="F33" s="274"/>
      <c r="G33" s="274"/>
      <c r="H33" s="274"/>
      <c r="I33" s="274"/>
      <c r="J33" s="274"/>
      <c r="K33" s="274"/>
      <c r="L33" s="274"/>
      <c r="M33" s="274"/>
      <c r="N33" s="274"/>
      <c r="O33" s="274"/>
      <c r="Q33" s="189"/>
    </row>
    <row r="34" spans="1:17" x14ac:dyDescent="0.25">
      <c r="C34" s="199"/>
      <c r="D34" s="194"/>
      <c r="E34" s="194"/>
      <c r="F34" s="194"/>
      <c r="G34" s="194"/>
      <c r="H34" s="194"/>
      <c r="I34" s="194"/>
      <c r="J34" s="194"/>
      <c r="K34" s="194"/>
      <c r="L34" s="194"/>
      <c r="M34" s="194"/>
      <c r="N34" s="194"/>
      <c r="O34" s="194"/>
      <c r="Q34" s="189"/>
    </row>
    <row r="35" spans="1:17" ht="15" customHeight="1" x14ac:dyDescent="0.25">
      <c r="B35" t="s">
        <v>895</v>
      </c>
      <c r="C35" s="199"/>
      <c r="D35" s="194"/>
      <c r="E35" s="274" t="s">
        <v>899</v>
      </c>
      <c r="F35" s="274"/>
      <c r="G35" s="274"/>
      <c r="H35" s="274"/>
      <c r="I35" s="194" t="s">
        <v>7</v>
      </c>
      <c r="J35" s="194"/>
      <c r="K35" s="194"/>
      <c r="L35" s="274" t="s">
        <v>8</v>
      </c>
      <c r="M35" s="274"/>
      <c r="N35" s="274"/>
      <c r="O35" s="274"/>
      <c r="Q35" s="189"/>
    </row>
    <row r="36" spans="1:17" x14ac:dyDescent="0.25">
      <c r="C36" s="199"/>
      <c r="D36" s="194"/>
      <c r="E36" s="194"/>
      <c r="F36" s="194"/>
      <c r="G36" s="194"/>
      <c r="H36" s="194"/>
      <c r="I36" s="194"/>
      <c r="J36" s="194"/>
      <c r="K36" s="194"/>
      <c r="L36" s="194"/>
      <c r="M36" s="194"/>
      <c r="N36" s="194"/>
      <c r="O36" s="194"/>
      <c r="Q36" s="189"/>
    </row>
    <row r="37" spans="1:17" x14ac:dyDescent="0.25">
      <c r="B37" s="277" t="s">
        <v>900</v>
      </c>
      <c r="C37" s="277"/>
      <c r="D37" s="277"/>
      <c r="E37" s="277"/>
      <c r="F37" s="277"/>
      <c r="G37" s="277"/>
      <c r="H37" s="277"/>
      <c r="I37" s="277"/>
      <c r="J37" s="277"/>
      <c r="K37" s="277"/>
      <c r="L37" s="277"/>
      <c r="M37" s="277"/>
      <c r="N37" s="277"/>
      <c r="O37" s="277"/>
      <c r="Q37" s="189"/>
    </row>
    <row r="38" spans="1:17" ht="15.75" thickBot="1" x14ac:dyDescent="0.3">
      <c r="Q38" s="189"/>
    </row>
    <row r="39" spans="1:17" ht="22.5" thickTop="1" thickBot="1" x14ac:dyDescent="0.3">
      <c r="A39" s="186"/>
      <c r="B39" s="275" t="s">
        <v>9</v>
      </c>
      <c r="C39" s="275"/>
      <c r="D39" s="275"/>
      <c r="E39" s="275"/>
      <c r="F39" s="186"/>
      <c r="G39" s="186"/>
      <c r="H39" s="186"/>
      <c r="I39" s="186"/>
      <c r="J39" s="186"/>
      <c r="K39" s="186"/>
      <c r="L39" s="186"/>
      <c r="M39" s="186"/>
      <c r="N39" s="186"/>
      <c r="O39" s="186"/>
      <c r="P39" s="186"/>
    </row>
    <row r="40" spans="1:17" ht="15.75" thickTop="1" x14ac:dyDescent="0.25">
      <c r="Q40" s="189"/>
    </row>
    <row r="41" spans="1:17" x14ac:dyDescent="0.25">
      <c r="B41" s="277" t="s">
        <v>925</v>
      </c>
      <c r="C41" s="277"/>
      <c r="D41" s="277"/>
      <c r="E41" s="277"/>
      <c r="F41" s="277"/>
      <c r="G41" s="277"/>
      <c r="H41" s="277"/>
      <c r="I41" s="277"/>
      <c r="J41" s="277"/>
      <c r="K41" s="277"/>
      <c r="L41" s="277"/>
      <c r="M41" s="277"/>
      <c r="N41" s="277"/>
      <c r="O41" s="277"/>
      <c r="Q41" s="189"/>
    </row>
    <row r="42" spans="1:17" x14ac:dyDescent="0.25">
      <c r="P42" s="190"/>
    </row>
    <row r="43" spans="1:17" x14ac:dyDescent="0.25">
      <c r="P43" s="190"/>
    </row>
    <row r="44" spans="1:17" x14ac:dyDescent="0.25">
      <c r="P44" s="190"/>
    </row>
    <row r="45" spans="1:17" x14ac:dyDescent="0.25">
      <c r="P45" s="190"/>
    </row>
    <row r="46" spans="1:17" ht="15.75" thickBot="1" x14ac:dyDescent="0.3">
      <c r="E46" s="187"/>
      <c r="F46" s="187"/>
      <c r="G46" s="187"/>
      <c r="H46" s="187"/>
      <c r="I46" s="187"/>
      <c r="J46" s="187"/>
      <c r="N46" s="187"/>
      <c r="O46" s="187"/>
      <c r="P46" s="187"/>
      <c r="Q46" s="189"/>
    </row>
    <row r="47" spans="1:17" ht="16.5" thickTop="1" thickBot="1" x14ac:dyDescent="0.3">
      <c r="A47" s="197"/>
      <c r="B47" s="198"/>
      <c r="C47" s="197"/>
      <c r="D47" s="197"/>
      <c r="E47" s="175"/>
      <c r="F47" s="197"/>
      <c r="G47" s="197"/>
      <c r="H47" s="197"/>
      <c r="I47" s="197"/>
      <c r="J47" s="197"/>
      <c r="K47" s="198"/>
      <c r="L47" s="197"/>
      <c r="M47" s="197"/>
      <c r="N47" s="197"/>
      <c r="O47" s="197"/>
      <c r="P47" s="197"/>
    </row>
    <row r="48" spans="1:17" ht="15.75" thickTop="1" x14ac:dyDescent="0.25">
      <c r="A48" s="177"/>
      <c r="B48" s="196"/>
      <c r="C48" s="177"/>
      <c r="D48" s="177"/>
      <c r="E48" s="196"/>
      <c r="F48" s="177"/>
      <c r="G48" s="177"/>
      <c r="H48" s="177"/>
      <c r="I48" s="177"/>
      <c r="J48" s="196"/>
      <c r="K48" s="196"/>
      <c r="L48" s="177"/>
      <c r="M48" s="177"/>
      <c r="N48" s="177"/>
      <c r="O48" s="177"/>
      <c r="P48" s="177"/>
      <c r="Q48" s="189"/>
    </row>
    <row r="49" spans="1:17" x14ac:dyDescent="0.25">
      <c r="A49" s="177"/>
      <c r="B49" s="177"/>
      <c r="C49" s="177"/>
      <c r="D49" s="177"/>
      <c r="E49" s="177"/>
      <c r="F49" s="177"/>
      <c r="G49" s="177"/>
      <c r="H49" s="177"/>
      <c r="I49" s="177"/>
      <c r="J49" s="177"/>
      <c r="K49" s="177"/>
      <c r="L49" s="177"/>
      <c r="M49" s="177"/>
      <c r="N49" s="177"/>
      <c r="O49" s="177"/>
      <c r="P49" s="177"/>
      <c r="Q49" s="189"/>
    </row>
    <row r="50" spans="1:17" x14ac:dyDescent="0.25">
      <c r="A50" s="177"/>
      <c r="B50" s="177"/>
      <c r="C50" s="177"/>
      <c r="D50" s="177"/>
      <c r="E50" s="177"/>
      <c r="F50" s="177"/>
      <c r="G50" s="177"/>
      <c r="H50" s="177"/>
      <c r="I50" s="177"/>
      <c r="J50" s="177"/>
      <c r="K50" s="177"/>
      <c r="L50" s="177"/>
      <c r="M50" s="177"/>
      <c r="N50" s="177"/>
      <c r="O50" s="177"/>
      <c r="P50" s="177"/>
      <c r="Q50" s="189"/>
    </row>
  </sheetData>
  <mergeCells count="19">
    <mergeCell ref="B20:E20"/>
    <mergeCell ref="B41:O41"/>
    <mergeCell ref="B37:O37"/>
    <mergeCell ref="E35:H35"/>
    <mergeCell ref="L35:O35"/>
    <mergeCell ref="B22:N22"/>
    <mergeCell ref="B23:O23"/>
    <mergeCell ref="B24:O24"/>
    <mergeCell ref="B26:O26"/>
    <mergeCell ref="B27:O27"/>
    <mergeCell ref="D29:N30"/>
    <mergeCell ref="C32:C33"/>
    <mergeCell ref="D32:O33"/>
    <mergeCell ref="B39:E39"/>
    <mergeCell ref="C2:N4"/>
    <mergeCell ref="B15:O17"/>
    <mergeCell ref="B6:E6"/>
    <mergeCell ref="B8:O11"/>
    <mergeCell ref="B13:E13"/>
  </mergeCells>
  <pageMargins left="0.7" right="0.7" top="0.75" bottom="0.75" header="0.3" footer="0.3"/>
  <pageSetup paperSize="9" orientation="portrait" verticalDpi="0" r:id="rId1"/>
  <drawing r:id="rId2"/>
  <legacyDrawing r:id="rId3"/>
  <oleObjects>
    <mc:AlternateContent xmlns:mc="http://schemas.openxmlformats.org/markup-compatibility/2006">
      <mc:Choice Requires="x14">
        <oleObject progId="Document" dvAspect="DVASPECT_ICON" shapeId="107530" r:id="rId4">
          <objectPr defaultSize="0" autoPict="0" r:id="rId5">
            <anchor moveWithCells="1">
              <from>
                <xdr:col>7</xdr:col>
                <xdr:colOff>171450</xdr:colOff>
                <xdr:row>16</xdr:row>
                <xdr:rowOff>66675</xdr:rowOff>
              </from>
              <to>
                <xdr:col>7</xdr:col>
                <xdr:colOff>561975</xdr:colOff>
                <xdr:row>17</xdr:row>
                <xdr:rowOff>180975</xdr:rowOff>
              </to>
            </anchor>
          </objectPr>
        </oleObject>
      </mc:Choice>
      <mc:Fallback>
        <oleObject progId="Document" dvAspect="DVASPECT_ICON" shapeId="107530" r:id="rId4"/>
      </mc:Fallback>
    </mc:AlternateContent>
  </oleObjects>
  <mc:AlternateContent xmlns:mc="http://schemas.openxmlformats.org/markup-compatibility/2006">
    <mc:Choice Requires="x14">
      <controls>
        <mc:AlternateContent xmlns:mc="http://schemas.openxmlformats.org/markup-compatibility/2006">
          <mc:Choice Requires="x14">
            <control shapeId="107529" r:id="rId6" name="Check Box 9">
              <controlPr defaultSize="0" autoFill="0" autoLine="0" autoPict="0">
                <anchor moveWithCells="1">
                  <from>
                    <xdr:col>2</xdr:col>
                    <xdr:colOff>133350</xdr:colOff>
                    <xdr:row>31</xdr:row>
                    <xdr:rowOff>104775</xdr:rowOff>
                  </from>
                  <to>
                    <xdr:col>2</xdr:col>
                    <xdr:colOff>438150</xdr:colOff>
                    <xdr:row>32</xdr:row>
                    <xdr:rowOff>95250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43"/>
  <sheetViews>
    <sheetView showGridLines="0" topLeftCell="A12" zoomScale="112" zoomScaleNormal="112" workbookViewId="0">
      <selection activeCell="F25" sqref="F25:H25"/>
    </sheetView>
  </sheetViews>
  <sheetFormatPr defaultRowHeight="15" x14ac:dyDescent="0.25"/>
  <cols>
    <col min="1" max="1" width="11.7109375" bestFit="1" customWidth="1"/>
    <col min="2" max="2" width="64.7109375" customWidth="1"/>
    <col min="3" max="3" width="4.28515625" customWidth="1"/>
    <col min="4" max="4" width="6.28515625" customWidth="1"/>
    <col min="5" max="7" width="21.28515625" customWidth="1"/>
    <col min="8" max="8" width="80.7109375" customWidth="1"/>
  </cols>
  <sheetData>
    <row r="1" spans="1:22" ht="23.25" x14ac:dyDescent="0.35">
      <c r="A1" s="56" t="s">
        <v>18</v>
      </c>
      <c r="B1" s="292"/>
      <c r="C1" s="292"/>
      <c r="D1" s="292"/>
      <c r="E1" s="292"/>
      <c r="F1" s="292"/>
      <c r="G1" s="292"/>
      <c r="H1" s="292"/>
      <c r="I1" s="141"/>
      <c r="J1" s="141"/>
      <c r="K1" s="141"/>
      <c r="L1" s="141"/>
      <c r="M1" s="141"/>
      <c r="N1" s="141"/>
      <c r="O1" s="229"/>
      <c r="P1" s="141"/>
      <c r="Q1" s="141"/>
      <c r="R1" s="141"/>
      <c r="S1" s="141"/>
      <c r="T1" s="141"/>
      <c r="U1" s="141"/>
      <c r="V1" s="141"/>
    </row>
    <row r="2" spans="1:22" ht="28.5" x14ac:dyDescent="0.25">
      <c r="A2" s="45" t="s">
        <v>76</v>
      </c>
      <c r="B2" s="342" t="s">
        <v>88</v>
      </c>
      <c r="C2" s="342"/>
      <c r="D2" s="342"/>
      <c r="E2" s="342"/>
      <c r="F2" s="342"/>
      <c r="G2" s="342"/>
      <c r="H2" s="342"/>
      <c r="I2" s="141"/>
      <c r="J2" s="141"/>
      <c r="K2" s="141"/>
      <c r="L2" s="141"/>
      <c r="M2" s="141"/>
      <c r="N2" s="141"/>
      <c r="O2" s="229"/>
      <c r="P2" s="141"/>
      <c r="Q2" s="141"/>
      <c r="R2" s="141"/>
      <c r="S2" s="141"/>
      <c r="T2" s="141"/>
      <c r="U2" s="141"/>
      <c r="V2" s="141"/>
    </row>
    <row r="3" spans="1:22" ht="18.75" x14ac:dyDescent="0.3">
      <c r="A3" s="59"/>
      <c r="B3" s="60"/>
      <c r="C3" s="60"/>
      <c r="D3" s="59"/>
      <c r="E3" s="60"/>
      <c r="F3" s="60"/>
      <c r="G3" s="60"/>
      <c r="H3" s="60"/>
      <c r="I3" s="141"/>
      <c r="J3" s="141"/>
      <c r="K3" s="141"/>
      <c r="L3" s="141"/>
      <c r="M3" s="141"/>
      <c r="N3" s="141"/>
      <c r="O3" s="229"/>
      <c r="P3" s="141"/>
      <c r="Q3" s="141"/>
      <c r="R3" s="141"/>
      <c r="S3" s="141"/>
      <c r="T3" s="141"/>
      <c r="U3" s="141"/>
      <c r="V3" s="141"/>
    </row>
    <row r="4" spans="1:22" ht="21" x14ac:dyDescent="0.35">
      <c r="A4" s="62" t="s">
        <v>78</v>
      </c>
      <c r="B4" s="63" t="s">
        <v>912</v>
      </c>
      <c r="C4" s="64"/>
      <c r="D4" s="65"/>
      <c r="E4" s="65"/>
      <c r="F4" s="65"/>
      <c r="G4" s="65"/>
      <c r="H4" s="65"/>
      <c r="I4" s="234" t="str">
        <f>IF(AND(G6=TRUE,G7=TRUE,G8=TRUE,G9=TRUE,G10=TRUE,G11=TRUE,G12=TRUE,G13=TRUE,G14=TRUE,G15=TRUE,G16=TRUE,E17=TRUE,E18=TRUE,G19=TRUE,E20=TRUE,G21=TRUE),"PRAVDA","")</f>
        <v/>
      </c>
      <c r="J4" s="141" t="s">
        <v>819</v>
      </c>
      <c r="K4" s="141" t="s">
        <v>820</v>
      </c>
      <c r="L4" s="141" t="s">
        <v>842</v>
      </c>
      <c r="M4" s="141" t="s">
        <v>822</v>
      </c>
      <c r="N4" s="141" t="s">
        <v>823</v>
      </c>
      <c r="O4" s="229"/>
      <c r="P4" s="141"/>
      <c r="Q4" s="141"/>
      <c r="R4" s="141"/>
      <c r="S4" s="141"/>
      <c r="T4" s="141"/>
      <c r="U4" s="141"/>
      <c r="V4" s="141"/>
    </row>
    <row r="5" spans="1:22" ht="18.75" x14ac:dyDescent="0.3">
      <c r="A5" s="57" t="s">
        <v>21</v>
      </c>
      <c r="B5" s="58" t="s">
        <v>22</v>
      </c>
      <c r="C5" s="58"/>
      <c r="D5" s="57"/>
      <c r="E5" s="58" t="s">
        <v>45</v>
      </c>
      <c r="F5" s="58" t="s">
        <v>46</v>
      </c>
      <c r="G5" s="58" t="s">
        <v>89</v>
      </c>
      <c r="H5" s="58" t="s">
        <v>24</v>
      </c>
      <c r="I5" s="229" t="str">
        <f>IF(AND(E6=TRUE,E7=TRUE,E8=TRUE,E9=TRUE,G11=TRUE,G12=TRUE,G13=TRUE,G14=TRUE,G15=TRUE,G16=TRUE,G17=TRUE,G18=TRUE,G19=TRUE,G20=TRUE,G21=TRUE),"PRAVDA","")</f>
        <v/>
      </c>
      <c r="J5" s="141" t="s">
        <v>829</v>
      </c>
      <c r="K5" s="141" t="s">
        <v>833</v>
      </c>
      <c r="L5" s="141"/>
      <c r="M5" s="141"/>
      <c r="N5" s="141"/>
      <c r="O5" s="229"/>
      <c r="P5" s="141"/>
      <c r="Q5" s="141"/>
      <c r="R5" s="141"/>
      <c r="S5" s="141"/>
      <c r="T5" s="141"/>
      <c r="U5" s="141"/>
      <c r="V5" s="141"/>
    </row>
    <row r="6" spans="1:22" ht="37.5" customHeight="1" x14ac:dyDescent="0.25">
      <c r="A6" s="3">
        <v>1</v>
      </c>
      <c r="B6" s="354" t="s">
        <v>90</v>
      </c>
      <c r="C6" s="354"/>
      <c r="D6" s="354"/>
      <c r="E6" s="49" t="b">
        <v>1</v>
      </c>
      <c r="F6" s="49" t="b">
        <v>0</v>
      </c>
      <c r="G6" s="49" t="b">
        <v>0</v>
      </c>
      <c r="H6" s="50" t="s">
        <v>91</v>
      </c>
      <c r="I6" s="229" t="str">
        <f>IF(AND(E6=TRUE,E7=TRUE,E8=TRUE,E9=TRUE,G11=TRUE,G12=TRUE,G13=TRUE,G14=TRUE,G15=TRUE,G16=TRUE,G17=TRUE,G18=TRUE,G19=TRUE,G20=TRUE,E21=TRUE),"PRAVDA","")</f>
        <v/>
      </c>
      <c r="J6" s="141" t="s">
        <v>829</v>
      </c>
      <c r="K6" s="141" t="s">
        <v>832</v>
      </c>
      <c r="L6" s="141" t="s">
        <v>815</v>
      </c>
      <c r="M6" s="141"/>
      <c r="N6" s="141"/>
      <c r="O6" s="229"/>
      <c r="P6" s="141"/>
      <c r="Q6" s="141"/>
      <c r="R6" s="141"/>
      <c r="S6" s="141"/>
      <c r="T6" s="141"/>
      <c r="U6" s="141"/>
      <c r="V6" s="141"/>
    </row>
    <row r="7" spans="1:22" ht="39.75" customHeight="1" x14ac:dyDescent="0.25">
      <c r="A7" s="3">
        <v>2</v>
      </c>
      <c r="B7" s="354" t="s">
        <v>92</v>
      </c>
      <c r="C7" s="354"/>
      <c r="D7" s="354"/>
      <c r="E7" s="49" t="b">
        <v>1</v>
      </c>
      <c r="F7" s="49" t="b">
        <v>0</v>
      </c>
      <c r="G7" s="49" t="b">
        <v>0</v>
      </c>
      <c r="H7" s="50" t="s">
        <v>91</v>
      </c>
      <c r="I7" s="229" t="str">
        <f>IF(AND(E6=TRUE,E7=TRUE,E8=TRUE,E9=TRUE,E10=TRUE,E11=TRUE,E12=TRUE,G13=TRUE,G14=TRUE,G15=TRUE,G16=TRUE,G17=TRUE,G18=TRUE,G19=TRUE,G20=TRUE,E21=TRUE),"PRAVDA","")</f>
        <v/>
      </c>
      <c r="J7" s="141" t="s">
        <v>807</v>
      </c>
      <c r="K7" s="141" t="s">
        <v>831</v>
      </c>
      <c r="L7" s="141" t="s">
        <v>815</v>
      </c>
      <c r="M7" s="141"/>
      <c r="N7" s="141"/>
      <c r="O7" s="229"/>
      <c r="P7" s="141"/>
      <c r="Q7" s="141"/>
      <c r="R7" s="141"/>
      <c r="S7" s="141"/>
      <c r="T7" s="141"/>
      <c r="U7" s="141"/>
      <c r="V7" s="141"/>
    </row>
    <row r="8" spans="1:22" ht="51.75" customHeight="1" x14ac:dyDescent="0.25">
      <c r="A8" s="3">
        <v>3</v>
      </c>
      <c r="B8" s="302" t="s">
        <v>93</v>
      </c>
      <c r="C8" s="302"/>
      <c r="D8" s="302"/>
      <c r="E8" s="49" t="b">
        <v>1</v>
      </c>
      <c r="F8" s="49" t="b">
        <v>0</v>
      </c>
      <c r="G8" s="49" t="b">
        <v>0</v>
      </c>
      <c r="H8" s="50" t="s">
        <v>91</v>
      </c>
      <c r="I8" s="229" t="str">
        <f>IF(AND(E6=TRUE,E7=TRUE,E8=TRUE,E9=TRUE,E10=TRUE,E11=TRUE,E12=TRUE,G13=TRUE,G14=TRUE,G15=TRUE,G16=TRUE,G17=TRUE,G18=TRUE,G19=TRUE,G20=TRUE,G21=TRUE),"PRAVDA","")</f>
        <v/>
      </c>
      <c r="J8" s="141" t="s">
        <v>807</v>
      </c>
      <c r="K8" s="141" t="s">
        <v>808</v>
      </c>
      <c r="L8" s="141"/>
      <c r="M8" s="141"/>
      <c r="N8" s="141"/>
      <c r="O8" s="229"/>
      <c r="P8" s="141"/>
      <c r="Q8" s="141"/>
      <c r="R8" s="141"/>
      <c r="S8" s="141"/>
      <c r="T8" s="141"/>
      <c r="U8" s="141"/>
      <c r="V8" s="141"/>
    </row>
    <row r="9" spans="1:22" ht="37.5" customHeight="1" x14ac:dyDescent="0.25">
      <c r="A9" s="3">
        <v>4</v>
      </c>
      <c r="B9" s="302" t="s">
        <v>94</v>
      </c>
      <c r="C9" s="302"/>
      <c r="D9" s="302"/>
      <c r="E9" s="49" t="b">
        <v>1</v>
      </c>
      <c r="F9" s="49" t="b">
        <v>0</v>
      </c>
      <c r="G9" s="49" t="b">
        <v>0</v>
      </c>
      <c r="H9" s="50" t="s">
        <v>91</v>
      </c>
      <c r="I9" s="229" t="str">
        <f t="array" ref="I9">IF(AND(G6=TRUE,G7=TRUE,G8=TRUE,G9=TRUE,G10=TRUE,G11=TRUE,G12=TRUE,E13=TRUE,E14=TRUE,E15=TRUE,E16=TRUE,E17=TRUE,E18=TRUE,G19=TRUE,G20=TRUE,G21=TRUE),"PRAVDA","")</f>
        <v/>
      </c>
      <c r="J9" s="141" t="s">
        <v>809</v>
      </c>
      <c r="K9" s="141" t="s">
        <v>810</v>
      </c>
      <c r="L9" s="141" t="s">
        <v>811</v>
      </c>
      <c r="M9" s="141"/>
      <c r="N9" s="141"/>
      <c r="O9" s="229" t="str">
        <f t="array" ref="O9">IF(AND(G6=TRUE,G7=TRUE,G8=TRUE,G9=TRUE,G10=TRUE,G11=TRUE,G12=TRUE,E13=TRUE,E14=TRUE,G16=TRUE,E17=TRUE,E18=TRUE,G19=TRUE,G20=TRUE,G21=TRUE),"PRAVDA","")</f>
        <v/>
      </c>
      <c r="P9" s="141" t="s">
        <v>809</v>
      </c>
      <c r="Q9" s="141" t="s">
        <v>845</v>
      </c>
      <c r="R9" s="141" t="s">
        <v>847</v>
      </c>
      <c r="S9" s="141" t="s">
        <v>820</v>
      </c>
      <c r="T9" s="141" t="s">
        <v>811</v>
      </c>
      <c r="U9" s="141"/>
      <c r="V9" s="141"/>
    </row>
    <row r="10" spans="1:22" ht="42.75" customHeight="1" x14ac:dyDescent="0.25">
      <c r="A10" s="3">
        <v>5</v>
      </c>
      <c r="B10" s="354" t="s">
        <v>95</v>
      </c>
      <c r="C10" s="354"/>
      <c r="D10" s="354"/>
      <c r="E10" s="49" t="b">
        <v>1</v>
      </c>
      <c r="F10" s="49" t="b">
        <v>0</v>
      </c>
      <c r="G10" s="49" t="b">
        <v>0</v>
      </c>
      <c r="H10" s="1"/>
      <c r="I10" s="229" t="str">
        <f t="array" ref="I10">IF(AND(G6=TRUE,G7=TRUE,G8=TRUE,G9=TRUE,G10=TRUE,G11=TRUE,G12=TRUE,E13=TRUE,E14=TRUE,E15=TRUE,E16=TRUE,G17=TRUE,G18=TRUE,G19=TRUE,G20=TRUE,G21=TRUE),"PRAVDA","")</f>
        <v/>
      </c>
      <c r="J10" s="141" t="s">
        <v>809</v>
      </c>
      <c r="K10" s="141" t="s">
        <v>812</v>
      </c>
      <c r="L10" s="141" t="s">
        <v>813</v>
      </c>
      <c r="M10" s="141"/>
      <c r="N10" s="141"/>
      <c r="O10" s="229" t="str">
        <f t="array" ref="O10">IF(AND(G6=TRUE,G7=TRUE,G8=TRUE,G9=TRUE,G10=TRUE,G11=TRUE,G12=TRUE,E13=TRUE,E14=TRUE,G16=TRUE,G17=TRUE,G18=TRUE,G19=TRUE,G20=TRUE,G21=TRUE),"PRAVDA","")</f>
        <v/>
      </c>
      <c r="P10" s="141" t="s">
        <v>809</v>
      </c>
      <c r="Q10" s="141" t="s">
        <v>845</v>
      </c>
      <c r="R10" s="141" t="s">
        <v>846</v>
      </c>
      <c r="S10" s="141"/>
      <c r="T10" s="141"/>
      <c r="U10" s="141"/>
      <c r="V10" s="141"/>
    </row>
    <row r="11" spans="1:22" ht="42" customHeight="1" x14ac:dyDescent="0.25">
      <c r="A11" s="3">
        <v>6</v>
      </c>
      <c r="B11" s="302" t="s">
        <v>96</v>
      </c>
      <c r="C11" s="302"/>
      <c r="D11" s="302"/>
      <c r="E11" s="49" t="b">
        <v>0</v>
      </c>
      <c r="F11" s="49" t="b">
        <v>1</v>
      </c>
      <c r="G11" s="49" t="b">
        <v>0</v>
      </c>
      <c r="H11" s="51"/>
      <c r="I11" s="229" t="str">
        <f t="array" ref="I11">IF(AND(G6=TRUE,G7=TRUE,G8=TRUE,G9=TRUE,G10=TRUE,G11=TRUE,G12=TRUE,G13=TRUE,G14=TRUE,G15=TRUE,G16=TRUE,G17=TRUE,G18=TRUE,G19=TRUE,G20=TRUE,E21=TRUE),"PRAVDA","")</f>
        <v/>
      </c>
      <c r="J11" s="141" t="s">
        <v>814</v>
      </c>
      <c r="K11" s="141" t="s">
        <v>815</v>
      </c>
      <c r="L11" s="141"/>
      <c r="M11" s="141"/>
      <c r="N11" s="141"/>
      <c r="O11" s="229"/>
      <c r="P11" s="141"/>
      <c r="Q11" s="141"/>
      <c r="R11" s="141"/>
      <c r="S11" s="141"/>
      <c r="T11" s="141"/>
      <c r="U11" s="141"/>
      <c r="V11" s="141"/>
    </row>
    <row r="12" spans="1:22" ht="36" customHeight="1" x14ac:dyDescent="0.25">
      <c r="A12" s="3">
        <v>7</v>
      </c>
      <c r="B12" s="302" t="s">
        <v>97</v>
      </c>
      <c r="C12" s="302"/>
      <c r="D12" s="302"/>
      <c r="E12" s="49" t="b">
        <v>0</v>
      </c>
      <c r="F12" s="49" t="b">
        <v>1</v>
      </c>
      <c r="G12" s="49" t="b">
        <v>0</v>
      </c>
      <c r="H12" s="1"/>
      <c r="I12" s="229" t="str">
        <f t="array" ref="I12">IF(AND(G6=TRUE,G7=TRUE,G8=TRUE,G9=TRUE,G10=TRUE,G11=TRUE,G12=TRUE,G13=TRUE,G14=TRUE,G15=TRUE,G16=TRUE,G17=TRUE,G18=TRUE,E19=TRUE,G20=TRUE,G21=TRUE),"PRAVDA","")</f>
        <v/>
      </c>
      <c r="J12" s="141" t="s">
        <v>816</v>
      </c>
      <c r="K12" s="141" t="s">
        <v>817</v>
      </c>
      <c r="L12" s="141" t="s">
        <v>818</v>
      </c>
      <c r="M12" s="141"/>
      <c r="N12" s="141"/>
      <c r="O12" s="229"/>
      <c r="P12" s="141"/>
      <c r="Q12" s="141"/>
      <c r="R12" s="141"/>
      <c r="S12" s="141"/>
      <c r="T12" s="141"/>
      <c r="U12" s="141"/>
      <c r="V12" s="141"/>
    </row>
    <row r="13" spans="1:22" ht="33" customHeight="1" x14ac:dyDescent="0.25">
      <c r="A13" s="3">
        <v>8</v>
      </c>
      <c r="B13" s="354" t="s">
        <v>98</v>
      </c>
      <c r="C13" s="354"/>
      <c r="D13" s="354"/>
      <c r="E13" s="49" t="b">
        <v>0</v>
      </c>
      <c r="F13" s="49" t="b">
        <v>0</v>
      </c>
      <c r="G13" s="49" t="b">
        <v>1</v>
      </c>
      <c r="H13" s="1"/>
      <c r="I13" s="229" t="str">
        <f t="array" ref="I13">IF(AND(G6=TRUE,G7=TRUE,G8=TRUE,G9=TRUE,G10=TRUE,G11=TRUE,G12=TRUE,G13=TRUE,G14=TRUE,G15=TRUE,G16=TRUE,E17=TRUE,E18=TRUE,G19=TRUE,G20=TRUE,G21=TRUE),"PRAVDA","")</f>
        <v/>
      </c>
      <c r="J13" s="141" t="s">
        <v>819</v>
      </c>
      <c r="K13" s="141" t="s">
        <v>820</v>
      </c>
      <c r="L13" s="141" t="s">
        <v>811</v>
      </c>
      <c r="M13" s="141"/>
      <c r="N13" s="141"/>
      <c r="O13" s="229"/>
      <c r="P13" s="141"/>
      <c r="Q13" s="141"/>
      <c r="R13" s="141"/>
      <c r="S13" s="141"/>
      <c r="T13" s="141"/>
      <c r="U13" s="141"/>
      <c r="V13" s="141"/>
    </row>
    <row r="14" spans="1:22" ht="30.75" customHeight="1" x14ac:dyDescent="0.25">
      <c r="A14" s="3">
        <v>9</v>
      </c>
      <c r="B14" s="354" t="s">
        <v>99</v>
      </c>
      <c r="C14" s="354"/>
      <c r="D14" s="354"/>
      <c r="E14" s="49" t="b">
        <v>0</v>
      </c>
      <c r="F14" s="49" t="b">
        <v>0</v>
      </c>
      <c r="G14" s="49" t="b">
        <v>1</v>
      </c>
      <c r="H14" s="1"/>
      <c r="I14" s="229" t="str">
        <f t="array" ref="I14">IF(AND(E6=TRUE,E7=TRUE,E8=TRUE,E9=TRUE,E10=TRUE,E11=TRUE,E12=TRUE,G13=TRUE,G14=TRUE,G15=TRUE,G16=TRUE,G17=TRUE,G18=TRUE,G19=TRUE,E20=TRUE,G21=TRUE),"PRAVDA","")</f>
        <v/>
      </c>
      <c r="J14" s="141" t="s">
        <v>807</v>
      </c>
      <c r="K14" s="141" t="s">
        <v>821</v>
      </c>
      <c r="L14" s="141" t="s">
        <v>822</v>
      </c>
      <c r="M14" s="141" t="s">
        <v>823</v>
      </c>
      <c r="N14" s="141"/>
      <c r="O14" s="229"/>
      <c r="P14" s="141"/>
      <c r="Q14" s="141"/>
      <c r="R14" s="141"/>
      <c r="S14" s="141"/>
      <c r="T14" s="141"/>
      <c r="U14" s="141"/>
      <c r="V14" s="141"/>
    </row>
    <row r="15" spans="1:22" ht="39.75" customHeight="1" x14ac:dyDescent="0.25">
      <c r="A15" s="3">
        <v>10</v>
      </c>
      <c r="B15" s="354" t="s">
        <v>100</v>
      </c>
      <c r="C15" s="354"/>
      <c r="D15" s="354"/>
      <c r="E15" s="49" t="b">
        <v>0</v>
      </c>
      <c r="F15" s="49" t="b">
        <v>0</v>
      </c>
      <c r="G15" s="49" t="b">
        <v>1</v>
      </c>
      <c r="H15" s="1"/>
      <c r="I15" s="229" t="str">
        <f t="array" ref="I15">IF(AND(G6=TRUE,G7=TRUE,G8=TRUE,G9=TRUE,G10=TRUE,G11=TRUE,G12=TRUE,G13=TRUE,G14=TRUE,G15=TRUE,G16=TRUE,G17=TRUE,G18=TRUE,E19=TRUE,G20=TRUE,E21=TRUE),"PRAVDA","")</f>
        <v/>
      </c>
      <c r="J15" s="141" t="s">
        <v>816</v>
      </c>
      <c r="K15" s="141" t="s">
        <v>817</v>
      </c>
      <c r="L15" s="141" t="s">
        <v>825</v>
      </c>
      <c r="M15" s="141" t="s">
        <v>815</v>
      </c>
      <c r="N15" s="141"/>
      <c r="O15" s="229"/>
      <c r="P15" s="141"/>
      <c r="Q15" s="141"/>
      <c r="R15" s="141"/>
      <c r="S15" s="141"/>
      <c r="T15" s="141"/>
      <c r="U15" s="141"/>
      <c r="V15" s="141"/>
    </row>
    <row r="16" spans="1:22" ht="31.5" customHeight="1" x14ac:dyDescent="0.25">
      <c r="A16" s="3">
        <v>11</v>
      </c>
      <c r="B16" s="354" t="s">
        <v>101</v>
      </c>
      <c r="C16" s="354"/>
      <c r="D16" s="354"/>
      <c r="E16" s="49" t="b">
        <v>0</v>
      </c>
      <c r="F16" s="49" t="b">
        <v>0</v>
      </c>
      <c r="G16" s="49" t="b">
        <v>1</v>
      </c>
      <c r="H16" s="1"/>
      <c r="I16" s="229" t="str">
        <f t="array" ref="I16">IF(AND(G6=TRUE,G7=TRUE,G8=TRUE,G9=TRUE,G10=TRUE,G11=TRUE,G12=TRUE,G13=TRUE,G14=TRUE,G15=TRUE,G16=TRUE,G17=TRUE,G18=TRUE,E19=TRUE,G20=TRUE,G21=TRUE),"PRAVDA","")</f>
        <v/>
      </c>
      <c r="J16" s="141" t="s">
        <v>816</v>
      </c>
      <c r="K16" s="141" t="s">
        <v>817</v>
      </c>
      <c r="L16" s="141" t="s">
        <v>818</v>
      </c>
      <c r="M16" s="141"/>
      <c r="N16" s="141"/>
      <c r="O16" s="229"/>
      <c r="P16" s="141"/>
      <c r="Q16" s="141"/>
      <c r="R16" s="141"/>
      <c r="S16" s="141"/>
      <c r="T16" s="141"/>
      <c r="U16" s="141"/>
      <c r="V16" s="141"/>
    </row>
    <row r="17" spans="1:22" ht="31.5" customHeight="1" x14ac:dyDescent="0.25">
      <c r="A17" s="3">
        <v>12</v>
      </c>
      <c r="B17" s="321" t="s">
        <v>102</v>
      </c>
      <c r="C17" s="322"/>
      <c r="D17" s="323"/>
      <c r="E17" s="49" t="b">
        <v>0</v>
      </c>
      <c r="F17" s="49" t="b">
        <v>0</v>
      </c>
      <c r="G17" s="49" t="b">
        <v>1</v>
      </c>
      <c r="H17" s="5"/>
      <c r="I17" s="229" t="str">
        <f t="array" ref="I17">IF(AND(G6=TRUE,G7=TRUE,G8=TRUE,G9=TRUE,G10=TRUE,G11=TRUE,G12=TRUE,G13=TRUE,G14=TRUE,G15=TRUE,G16=TRUE,E17=TRUE,E18=TRUE,G19=TRUE,G20=TRUE,E21=TRUE),"PRAVDA","")</f>
        <v/>
      </c>
      <c r="J17" s="141" t="s">
        <v>819</v>
      </c>
      <c r="K17" s="141" t="s">
        <v>820</v>
      </c>
      <c r="L17" s="141" t="s">
        <v>826</v>
      </c>
      <c r="M17" s="141" t="s">
        <v>815</v>
      </c>
      <c r="N17" s="141"/>
      <c r="O17" s="229"/>
      <c r="P17" s="141"/>
      <c r="Q17" s="141"/>
      <c r="R17" s="141"/>
      <c r="S17" s="141"/>
      <c r="T17" s="141"/>
      <c r="U17" s="141"/>
      <c r="V17" s="141"/>
    </row>
    <row r="18" spans="1:22" ht="31.5" customHeight="1" x14ac:dyDescent="0.25">
      <c r="A18" s="3">
        <v>13</v>
      </c>
      <c r="B18" s="321" t="s">
        <v>103</v>
      </c>
      <c r="C18" s="322"/>
      <c r="D18" s="323"/>
      <c r="E18" s="49" t="b">
        <v>0</v>
      </c>
      <c r="F18" s="49" t="b">
        <v>0</v>
      </c>
      <c r="G18" s="49" t="b">
        <v>1</v>
      </c>
      <c r="H18" s="1"/>
      <c r="I18" s="229" t="str">
        <f t="array" ref="I18">IF(AND(G6=TRUE,G7=TRUE,G8=TRUE,G9=TRUE,G10=TRUE,G11=TRUE,G12=TRUE,G13=TRUE,G14=TRUE,G15=TRUE,G16=TRUE,E17=TRUE,E18=TRUE,E19=TRUE,G20=TRUE,E21=TRUE),"PRAVDA","")</f>
        <v/>
      </c>
      <c r="J18" s="141" t="s">
        <v>819</v>
      </c>
      <c r="K18" s="141" t="s">
        <v>827</v>
      </c>
      <c r="L18" s="141" t="s">
        <v>825</v>
      </c>
      <c r="M18" s="141" t="s">
        <v>815</v>
      </c>
      <c r="N18" s="141"/>
      <c r="O18" s="230"/>
      <c r="P18" s="141"/>
      <c r="Q18" s="141"/>
      <c r="R18" s="141"/>
      <c r="S18" s="141"/>
      <c r="T18" s="141"/>
      <c r="U18" s="141"/>
      <c r="V18" s="141"/>
    </row>
    <row r="19" spans="1:22" ht="54.75" customHeight="1" x14ac:dyDescent="0.25">
      <c r="A19" s="3">
        <v>14</v>
      </c>
      <c r="B19" s="355" t="s">
        <v>82</v>
      </c>
      <c r="C19" s="355"/>
      <c r="D19" s="355"/>
      <c r="E19" s="121" t="b">
        <v>0</v>
      </c>
      <c r="F19" s="121" t="b">
        <v>0</v>
      </c>
      <c r="G19" s="121" t="b">
        <v>1</v>
      </c>
      <c r="H19" s="1"/>
      <c r="I19" s="229" t="str">
        <f t="array" ref="I19">IF(AND(E6=TRUE,E7=TRUE,E8=TRUE,E9=TRUE,E10=TRUE,E11=TRUE,E12=TRUE,E13=TRUE,E14=TRUE,E15=TRUE,E16=TRUE,E17=TRUE,E18=TRUE,E19=TRUE,E20=TRUE,E21=TRUE),"PRAVDA","")</f>
        <v/>
      </c>
      <c r="J19" s="141" t="s">
        <v>828</v>
      </c>
      <c r="K19" s="141"/>
      <c r="L19" s="141"/>
      <c r="M19" s="141"/>
      <c r="N19" s="141"/>
      <c r="O19" s="230" t="str">
        <f t="array" ref="O19">IF(AND(E6=TRUE,E7=TRUE,E8=TRUE,E9=TRUE,E10=TRUE,E11=TRUE,E12=TRUE,E13=TRUE,E14=TRUE,E17=TRUE,E18=TRUE,E19=TRUE,E20=TRUE,E21=TRUE),"PRAVDA","")</f>
        <v/>
      </c>
      <c r="P19" s="141" t="s">
        <v>848</v>
      </c>
      <c r="Q19" s="141" t="s">
        <v>849</v>
      </c>
      <c r="R19" s="141"/>
      <c r="S19" s="141"/>
      <c r="T19" s="141"/>
      <c r="U19" s="141"/>
      <c r="V19" s="141"/>
    </row>
    <row r="20" spans="1:22" ht="35.25" customHeight="1" x14ac:dyDescent="0.25">
      <c r="A20" s="3">
        <v>15</v>
      </c>
      <c r="B20" s="302" t="s">
        <v>83</v>
      </c>
      <c r="C20" s="302"/>
      <c r="D20" s="302"/>
      <c r="E20" s="121" t="b">
        <v>0</v>
      </c>
      <c r="F20" s="121" t="b">
        <v>0</v>
      </c>
      <c r="G20" s="121" t="b">
        <v>1</v>
      </c>
      <c r="H20" s="1"/>
      <c r="I20" s="229" t="str">
        <f t="array" ref="I20">IF(AND(E6=TRUE,E7=TRUE,E8=TRUE,E9=TRUE,E12=TRUE,E13=TRUE,E14=TRUE,E15=TRUE,E16=TRUE,E17=TRUE,E18=TRUE,E19=TRUE,E20=TRUE,E21=TRUE),"PRAVDA","")</f>
        <v/>
      </c>
      <c r="J20" s="141" t="s">
        <v>829</v>
      </c>
      <c r="K20" s="141" t="s">
        <v>830</v>
      </c>
      <c r="L20" s="141"/>
      <c r="M20" s="141"/>
      <c r="N20" s="141"/>
      <c r="O20" s="230" t="str">
        <f t="array" ref="O20">IF(AND(E6=TRUE,E7=TRUE,E8=TRUE,E9=TRUE,E12=TRUE,E13=TRUE,E14=TRUE,E17=TRUE,E18=TRUE,E19=TRUE,E20=TRUE,E21=TRUE),"PRAVDA","")</f>
        <v/>
      </c>
      <c r="P20" s="141" t="s">
        <v>829</v>
      </c>
      <c r="Q20" s="141" t="s">
        <v>850</v>
      </c>
      <c r="R20" s="141" t="s">
        <v>849</v>
      </c>
      <c r="S20" s="141"/>
      <c r="T20" s="141"/>
      <c r="U20" s="141"/>
      <c r="V20" s="141"/>
    </row>
    <row r="21" spans="1:22" s="222" customFormat="1" ht="27.75" customHeight="1" x14ac:dyDescent="0.25">
      <c r="A21" s="320">
        <v>16</v>
      </c>
      <c r="B21" s="302" t="s">
        <v>84</v>
      </c>
      <c r="C21" s="302"/>
      <c r="D21" s="302"/>
      <c r="E21" s="356" t="b">
        <v>0</v>
      </c>
      <c r="F21" s="356" t="b">
        <v>0</v>
      </c>
      <c r="G21" s="356" t="b">
        <v>1</v>
      </c>
      <c r="H21" s="120" t="s">
        <v>85</v>
      </c>
      <c r="I21" s="229" t="str">
        <f t="array" ref="I21">IF(AND(E6=TRUE,E7=TRUE,E8=TRUE,E9=TRUE,E10=TRUE,E11=TRUE,E12=TRUE,G13=TRUE,G14=TRUE,G15=TRUE,G16=TRUE,G17=TRUE,G18=TRUE,E19=TRUE,G20=TRUE,E21=TRUE),"PRAVDA","")</f>
        <v/>
      </c>
      <c r="J21" s="231" t="s">
        <v>807</v>
      </c>
      <c r="K21" s="231" t="s">
        <v>834</v>
      </c>
      <c r="L21" s="231" t="s">
        <v>817</v>
      </c>
      <c r="M21" s="231" t="s">
        <v>825</v>
      </c>
      <c r="N21" s="231" t="s">
        <v>815</v>
      </c>
      <c r="O21" s="232"/>
      <c r="P21" s="231"/>
      <c r="Q21" s="231"/>
      <c r="R21" s="231"/>
      <c r="S21" s="231"/>
      <c r="T21" s="231"/>
      <c r="U21" s="231"/>
      <c r="V21" s="231"/>
    </row>
    <row r="22" spans="1:22" s="222" customFormat="1" ht="46.5" customHeight="1" x14ac:dyDescent="0.25">
      <c r="A22" s="320"/>
      <c r="B22" s="302"/>
      <c r="C22" s="302"/>
      <c r="D22" s="302"/>
      <c r="E22" s="356"/>
      <c r="F22" s="356"/>
      <c r="G22" s="356"/>
      <c r="H22" s="217" t="s">
        <v>86</v>
      </c>
      <c r="I22" s="229" t="str">
        <f t="array" ref="I22">IF(AND(E6=TRUE,E7=TRUE,E8=TRUE,E9=TRUE,G11=TRUE,G12=TRUE,G13=TRUE,G14=TRUE,G15=TRUE,G16=TRUE,G17=TRUE,G18=TRUE,E19=TRUE,G20=TRUE,E21=TRUE),"PRAVDA","")</f>
        <v/>
      </c>
      <c r="J22" s="231" t="s">
        <v>829</v>
      </c>
      <c r="K22" s="231" t="s">
        <v>835</v>
      </c>
      <c r="L22" s="231" t="s">
        <v>817</v>
      </c>
      <c r="M22" s="231" t="s">
        <v>825</v>
      </c>
      <c r="N22" s="231" t="s">
        <v>815</v>
      </c>
      <c r="O22" s="232"/>
      <c r="P22" s="231"/>
      <c r="Q22" s="231"/>
      <c r="R22" s="231"/>
      <c r="S22" s="231"/>
      <c r="T22" s="231"/>
      <c r="U22" s="231"/>
      <c r="V22" s="231"/>
    </row>
    <row r="23" spans="1:22" ht="22.5" customHeight="1" x14ac:dyDescent="0.25">
      <c r="A23" s="48"/>
      <c r="I23" s="229" t="str">
        <f t="array" ref="I23">IF(AND(E6=TRUE,E7=TRUE,E8=TRUE,E9=TRUE,G11=TRUE,G12=TRUE,G13=TRUE,G14=TRUE,G15=TRUE,G16=TRUE,E17=TRUE,E18=TRUE,E19=TRUE,G20=TRUE,E21=TRUE),"PRAVDA","")</f>
        <v/>
      </c>
      <c r="J23" s="141" t="s">
        <v>829</v>
      </c>
      <c r="K23" s="141" t="s">
        <v>836</v>
      </c>
      <c r="L23" s="141" t="s">
        <v>827</v>
      </c>
      <c r="M23" s="141" t="s">
        <v>825</v>
      </c>
      <c r="N23" s="141" t="s">
        <v>815</v>
      </c>
      <c r="O23" s="230"/>
      <c r="P23" s="141"/>
      <c r="Q23" s="141"/>
      <c r="R23" s="141"/>
      <c r="S23" s="141"/>
      <c r="T23" s="141"/>
      <c r="U23" s="141"/>
      <c r="V23" s="141"/>
    </row>
    <row r="24" spans="1:22" ht="21.75" customHeight="1" x14ac:dyDescent="0.35">
      <c r="A24" s="4" t="s">
        <v>29</v>
      </c>
      <c r="B24" s="327" t="str">
        <f>IF(OR(I4="PRAVDA",I5="PRAVDA",I6="PRAVDA",I7="PRAVDA",I8="PRAVDA",I9="PRAVDA",I10="PRAVDA",I11="PRAVDA",I12="PRAVDA",I13="PRAVDA",I14="PRAVDA",I15="PRAVDA",I16="PRAVDA",I17="PRAVDA",I18="PRAVDA",I19="PRAVDA",I20="PRAVDA",I21="PRAVDA",I22="PRAVDA",I23="PRAVDA",I24="PRAVDA",I25="PRAVDA",I26="PRAVDA",I27="PRAVDA",I28="PRAVDA",I29="PRAVDA",I30="PRAVDA",I31="PRAVDA",I32="PRAVDA",I33="PRAVDA",I34="PRAVDA",I35="PRAVDA",I36="PRAVDA",O9="PRAVDA",O10="PRAVDA",O19="PRAVDA",O20="PRAVDA",O29="PRAVDA",O30="PRAVDA",O31="PRAVDA",O32="PRAVDA",O33="PRAVDA",O34="PRAVDA",O35="PRAVDA",O36="PRAVDA",O37="PRAVDA",O38="PRAVDA",),"Projekt splňuje kritéria dle Směrnice 2000/60/ES","")</f>
        <v/>
      </c>
      <c r="C24" s="328"/>
      <c r="D24" s="328"/>
      <c r="E24" s="329"/>
      <c r="F24" s="296" t="str">
        <f>IF(OR(I4="PRAVDA",I5="PRAVDA",I6="PRAVDA",I7="PRAVDA",I8="PRAVDA",I9="PRAVDA",I10="PRAVDA",I11="PRAVDA",I12="PRAVDA",I13="PRAVDA",I14="PRAVDA",I15="PRAVDA",I16="PRAVDA",I17="PRAVDA",I18="PRAVDA",I19="PRAVDA",I20="PRAVDA",I21="PRAVDA",I22="PRAVDA",I23="PRAVDA",I24="PRAVDA",I25="PRAVDA",I26="PRAVDA",I27="PRAVDA",I28="PRAVDA",I29="PRAVDA",I30="PRAVDA",I31="PRAVDA",I32="PRAVDA",I33="PRAVDA",I34="PRAVDA",I35="PRAVDA",I36="PRAVDA",O9="PRAVDA",O10="PRAVDA",O19="PRAVDA",O20="PRAVDA",O29="PRAVDA",O30="PRAVDA",O31="PRAVDA",O32="PRAVDA",O33="PRAVDA",O34="PRAVDA",O35="PRAVDA",O36="PRAVDA",O37="PRAVDA",O38="PRAVDA"),"Pokračujte na další směrnici kliknutím zde","")</f>
        <v/>
      </c>
      <c r="G24" s="296"/>
      <c r="H24" s="296"/>
      <c r="I24" s="229" t="str">
        <f t="array" ref="I24">IF(AND(E6=TRUE,E7=TRUE,E8=TRUE,E9=TRUE,E10=TRUE,E11=TRUE,E12=TRUE,G13=TRUE,G14=TRUE,G15=TRUE,G16=TRUE,E17=TRUE,E18=TRUE,E19=TRUE,G20=TRUE,E21=TRUE),"PRAVDA","")</f>
        <v/>
      </c>
      <c r="J24" s="141" t="s">
        <v>807</v>
      </c>
      <c r="K24" s="141" t="s">
        <v>837</v>
      </c>
      <c r="L24" s="141" t="s">
        <v>827</v>
      </c>
      <c r="M24" s="141" t="s">
        <v>825</v>
      </c>
      <c r="N24" s="141" t="s">
        <v>815</v>
      </c>
      <c r="O24" s="230"/>
      <c r="P24" s="141"/>
      <c r="Q24" s="141"/>
      <c r="R24" s="141"/>
      <c r="S24" s="141"/>
      <c r="T24" s="141"/>
      <c r="U24" s="141"/>
      <c r="V24" s="141"/>
    </row>
    <row r="25" spans="1:22" ht="22.5" customHeight="1" x14ac:dyDescent="0.35">
      <c r="B25" s="295" t="str">
        <f>IF((OR(F6=TRUE,F7=TRUE,F8=TRUE,F9=TRUE,F11=TRUE,F12=TRUE,F13=TRUE,F13=TRUE,F14=TRUE,F16=TRUE,F17=TRUE,F18=TRUE,F19=TRUE,F20=TRUE,F21=TRUE)),"Je třeba žádat příslušné dokumenty, pokračujte ve validaci","")</f>
        <v>Je třeba žádat příslušné dokumenty, pokračujte ve validaci</v>
      </c>
      <c r="C25" s="295"/>
      <c r="D25" s="295"/>
      <c r="E25" s="295"/>
      <c r="F25" s="296" t="str">
        <f>IF((OR(F6=TRUE,F7=TRUE,F8=TRUE,F9=TRUE,F11=TRUE,F12=TRUE,F13=TRUE,F13=TRUE,F14=TRUE,F16=TRUE,F17=TRUE,F18=TRUE,F18=TRUE,F19=TRUE,F20=TRUE,F21=TRUE)),"Pokračujte kliknutím zde","")</f>
        <v>Pokračujte kliknutím zde</v>
      </c>
      <c r="G25" s="296"/>
      <c r="H25" s="296"/>
      <c r="I25" s="229" t="str">
        <f t="array" ref="I25">IF(AND(E6=TRUE,E7=TRUE,E8=TRUE,E9=TRUE,G11=TRUE,G12=TRUE,G13=TRUE,G14=TRUE,G15=TRUE,G16=TRUE,E17=TRUE,E18=TRUE,E19=TRUE,G20=TRUE,G21=TRUE),"PRAVDA","")</f>
        <v/>
      </c>
      <c r="J25" s="141" t="s">
        <v>829</v>
      </c>
      <c r="K25" s="141" t="s">
        <v>836</v>
      </c>
      <c r="L25" s="141" t="s">
        <v>827</v>
      </c>
      <c r="M25" s="141" t="s">
        <v>818</v>
      </c>
      <c r="N25" s="141"/>
      <c r="O25" s="230"/>
      <c r="P25" s="141"/>
      <c r="Q25" s="141"/>
      <c r="R25" s="141"/>
      <c r="S25" s="141"/>
      <c r="T25" s="141"/>
      <c r="U25" s="141"/>
      <c r="V25" s="141"/>
    </row>
    <row r="26" spans="1:22" ht="24" customHeight="1" x14ac:dyDescent="0.25">
      <c r="A26" s="48"/>
      <c r="B26" s="141" t="str">
        <f>IF(OR(AND('2. Kontrola (i)'!F6=TRUE,'2. Kontrola (i)'!F7=TRUE,'2. Kontrola (i)'!F8=TRUE,'2. Kontrola (i)'!F9=TRUE,'2. Kontrola (i)'!F12=TRUE),I4="PRAVDA",I5="PRAVDA",I6="PRAVDA",I7="PRAVDA",I8="PRAVDA",I9="PRAVDA",I10="PRAVDA",I11="PRAVDA",I12="PRAVDA",I13="PRAVDA",I14="PRAVDA",I15="PRAVDA",I16="PRAVDA",I17="PRAVDA",I18="PRAVDA",I19="PRAVDA",I20="PRAVDA",I21="PRAVDA",I22="PRAVDA",I23="PRAVDA",I24="PRAVDA",I25="PRAVDA",I26="PRAVDA",I27="PRAVDA",I28="PRAVDA",I29="PRAVDA",I30="PRAVDA",I31="PRAVDA",I32="PRAVDA",I33="PRAVDA",I34="PRAVDA",I35="PRAVDA",I36="PRAVDA",O9="PRAVDA",O10="PRAVDA",O19="PRAVDA",O20="PRAVDA",O29="PRAVDA",O30="PRAVDA",O31="PRAVDA",O32="PRAVDA",O33="PRAVDA",O34="PRAVDA",O35="PRAVDA",O36="PRAVDA",O37="PRAVDA",O38="PRAVDA",),"PRAVDA","")</f>
        <v/>
      </c>
      <c r="I26" s="229" t="str">
        <f t="array" ref="I26">IF(AND(E6=TRUE,E7=TRUE,E8=TRUE,E9=TRUE,E10=TRUE,E11=TRUE,E12=TRUE,G13=TRUE,G14=TRUE,G15=TRUE,G16=TRUE,E17=TRUE,E18=TRUE,E19=TRUE,G20=TRUE,G21=TRUE),"PRAVDA","")</f>
        <v/>
      </c>
      <c r="J26" s="141" t="s">
        <v>807</v>
      </c>
      <c r="K26" s="141" t="s">
        <v>837</v>
      </c>
      <c r="L26" s="141" t="s">
        <v>827</v>
      </c>
      <c r="M26" s="141" t="s">
        <v>818</v>
      </c>
      <c r="N26" s="141"/>
      <c r="O26" s="230"/>
      <c r="P26" s="141"/>
      <c r="Q26" s="141"/>
      <c r="R26" s="141"/>
      <c r="S26" s="141"/>
      <c r="T26" s="141"/>
      <c r="U26" s="141"/>
      <c r="V26" s="141"/>
    </row>
    <row r="27" spans="1:22" ht="21.75" customHeight="1" x14ac:dyDescent="0.25">
      <c r="A27" s="48"/>
      <c r="I27" s="229" t="str">
        <f t="array" ref="I27">IF(AND(E6=TRUE,E7=TRUE,E8=TRUE,E9=TRUE,G11=TRUE,G12=TRUE,G13=TRUE,G14=TRUE,G15=TRUE,G16=TRUE,E17=TRUE,E18=TRUE,G19=TRUE,G20=TRUE,G21=TRUE),"PRAVDA","")</f>
        <v/>
      </c>
      <c r="J27" s="141" t="s">
        <v>829</v>
      </c>
      <c r="K27" s="141" t="s">
        <v>836</v>
      </c>
      <c r="L27" s="141" t="s">
        <v>820</v>
      </c>
      <c r="M27" s="141" t="s">
        <v>811</v>
      </c>
      <c r="N27" s="141"/>
      <c r="O27" s="230"/>
      <c r="P27" s="141"/>
      <c r="Q27" s="141"/>
      <c r="R27" s="141"/>
      <c r="S27" s="141"/>
      <c r="T27" s="141"/>
      <c r="U27" s="141"/>
      <c r="V27" s="141"/>
    </row>
    <row r="28" spans="1:22" ht="15.75" x14ac:dyDescent="0.25">
      <c r="I28" s="229" t="str">
        <f t="array" ref="I28">IF(AND(E6=TRUE,E7=TRUE,E8=TRUE,E9=TRUE,E10=TRUE,E11=TRUE,E12=TRUE,G13=TRUE,G14=TRUE,G15=TRUE,G16=TRUE,E17=TRUE,E18=TRUE,G19=TRUE,G20=TRUE,G21=TRUE),"PRAVDA","")</f>
        <v/>
      </c>
      <c r="J28" s="141" t="s">
        <v>807</v>
      </c>
      <c r="K28" s="141" t="s">
        <v>837</v>
      </c>
      <c r="L28" s="141" t="s">
        <v>820</v>
      </c>
      <c r="M28" s="141" t="s">
        <v>811</v>
      </c>
      <c r="N28" s="141"/>
      <c r="O28" s="230"/>
      <c r="P28" s="141"/>
      <c r="Q28" s="141"/>
      <c r="R28" s="141"/>
      <c r="S28" s="141"/>
      <c r="T28" s="141"/>
      <c r="U28" s="141"/>
      <c r="V28" s="141"/>
    </row>
    <row r="29" spans="1:22" ht="15.75" x14ac:dyDescent="0.25">
      <c r="I29" s="229" t="str">
        <f t="array" ref="I29">IF(AND(G6=TRUE,G7=TRUE,G8=TRUE,G9=TRUE,G10=TRUE,G11=TRUE,G12=TRUE,E13=TRUE,E14=TRUE,E15=TRUE,E16=TRUE,G17=TRUE,G18=TRUE,G19=TRUE,E20=TRUE,E21=TRUE),"PRAVDA","")</f>
        <v/>
      </c>
      <c r="J29" s="141" t="s">
        <v>809</v>
      </c>
      <c r="K29" s="141" t="s">
        <v>812</v>
      </c>
      <c r="L29" s="141" t="s">
        <v>838</v>
      </c>
      <c r="M29" s="141" t="s">
        <v>839</v>
      </c>
      <c r="N29" s="141"/>
      <c r="O29" s="230" t="str">
        <f t="array" ref="O29">IF(AND(G6=TRUE,G7=TRUE,G8=TRUE,G9=TRUE,G10=TRUE,G11=TRUE,G12=TRUE,E13=TRUE,E14=TRUE,G16=TRUE,G17=TRUE,G18=TRUE,G19=TRUE,E20=TRUE,E21=TRUE),"PRAVDA","")</f>
        <v/>
      </c>
      <c r="P29" s="141" t="s">
        <v>809</v>
      </c>
      <c r="Q29" s="141" t="s">
        <v>845</v>
      </c>
      <c r="R29" s="141" t="s">
        <v>851</v>
      </c>
      <c r="S29" s="141" t="s">
        <v>839</v>
      </c>
      <c r="T29" s="141"/>
      <c r="U29" s="141"/>
      <c r="V29" s="141"/>
    </row>
    <row r="30" spans="1:22" ht="15.75" x14ac:dyDescent="0.25">
      <c r="I30" s="229" t="str">
        <f t="array" ref="I30">IF(AND(G6=TRUE,G7=TRUE,G8=TRUE,G9=TRUE,G10=TRUE,G11=TRUE,G12=TRUE,E13=TRUE,E14=TRUE,E15=TRUE,E16=TRUE,G17=TRUE,G18=TRUE,E19=TRUE,E20=TRUE,E21=TRUE),"PRAVDA","")</f>
        <v/>
      </c>
      <c r="J30" s="141" t="s">
        <v>809</v>
      </c>
      <c r="K30" s="141" t="s">
        <v>812</v>
      </c>
      <c r="L30" s="141" t="s">
        <v>841</v>
      </c>
      <c r="M30" s="141" t="s">
        <v>840</v>
      </c>
      <c r="N30" s="141"/>
      <c r="O30" s="230" t="str">
        <f t="array" ref="O30">IF(AND(G6=TRUE,G7=TRUE,G8=TRUE,G9=TRUE,G10=TRUE,G11=TRUE,G12=TRUE,E13=TRUE,G16=TRUE,G17=TRUE,G18=TRUE,E19=TRUE,E20=TRUE,E21=TRUE),"PRAVDA","")</f>
        <v/>
      </c>
      <c r="P30" s="141" t="s">
        <v>809</v>
      </c>
      <c r="Q30" s="141" t="s">
        <v>845</v>
      </c>
      <c r="R30" s="141" t="s">
        <v>851</v>
      </c>
      <c r="S30" s="141" t="s">
        <v>840</v>
      </c>
      <c r="T30" s="141"/>
      <c r="U30" s="141"/>
      <c r="V30" s="141"/>
    </row>
    <row r="31" spans="1:22" ht="15.75" x14ac:dyDescent="0.25">
      <c r="I31" s="229" t="str">
        <f t="array" ref="I31">IF(AND(G6=TRUE,G7=TRUE,G8=TRUE,G9=TRUE,G10=TRUE,G11=TRUE,G12=TRUE,E13=TRUE,E14=TRUE,E15=TRUE,E16=TRUE,G17=TRUE,G18=TRUE,G19=TRUE,E20=TRUE,G21=TRUE),"PRAVDA","")</f>
        <v/>
      </c>
      <c r="J31" s="141" t="s">
        <v>809</v>
      </c>
      <c r="K31" s="141" t="s">
        <v>812</v>
      </c>
      <c r="L31" s="141" t="s">
        <v>838</v>
      </c>
      <c r="M31" s="141" t="s">
        <v>822</v>
      </c>
      <c r="N31" s="141" t="s">
        <v>823</v>
      </c>
      <c r="O31" s="230" t="str">
        <f t="array" ref="O31">IF(AND(G6=TRUE,G7=TRUE,G8=TRUE,G9=TRUE,G10=TRUE,G11=TRUE,G12=TRUE,E13=TRUE,E14=TRUE,G16=TRUE,G17=TRUE,G18=TRUE,G19=TRUE,E20=TRUE,G21=TRUE),"PRAVDA","")</f>
        <v/>
      </c>
      <c r="P31" s="141" t="s">
        <v>809</v>
      </c>
      <c r="Q31" s="141" t="s">
        <v>845</v>
      </c>
      <c r="R31" s="141" t="s">
        <v>851</v>
      </c>
      <c r="S31" s="141" t="s">
        <v>822</v>
      </c>
      <c r="T31" s="141" t="s">
        <v>823</v>
      </c>
      <c r="U31" s="141"/>
      <c r="V31" s="141"/>
    </row>
    <row r="32" spans="1:22" ht="15.75" x14ac:dyDescent="0.25">
      <c r="I32" s="229" t="str">
        <f t="array" ref="I32">IF(AND(G6=TRUE,G7=TRUE,G8=TRUE,G9=TRUE,G10=TRUE,G11=TRUE,G12=TRUE,E13=TRUE,E14=TRUE,E15=TRUE,E16=TRUE,E17=TRUE,E18=TRUE,G19=TRUE,E20=TRUE,G21=TRUE),"PRAVDA","")</f>
        <v/>
      </c>
      <c r="J32" s="141" t="s">
        <v>809</v>
      </c>
      <c r="K32" s="141" t="s">
        <v>810</v>
      </c>
      <c r="L32" s="141" t="s">
        <v>842</v>
      </c>
      <c r="M32" s="141" t="s">
        <v>822</v>
      </c>
      <c r="N32" s="141" t="s">
        <v>823</v>
      </c>
      <c r="O32" s="230" t="str">
        <f t="array" ref="O32">IF(AND(G6=TRUE,G7=TRUE,G8=TRUE,G9=TRUE,G10=TRUE,G11=TRUE,G12=TRUE,E13=TRUE,E14=TRUE,E17=TRUE,E18=TRUE,G19=TRUE,E20=TRUE,G21=TRUE),"PRAVDA","")</f>
        <v/>
      </c>
      <c r="P32" s="141" t="s">
        <v>809</v>
      </c>
      <c r="Q32" s="141" t="s">
        <v>845</v>
      </c>
      <c r="R32" s="141" t="s">
        <v>842</v>
      </c>
      <c r="S32" s="141" t="s">
        <v>822</v>
      </c>
      <c r="T32" s="141" t="s">
        <v>823</v>
      </c>
      <c r="U32" s="141" t="s">
        <v>820</v>
      </c>
      <c r="V32" s="141"/>
    </row>
    <row r="33" spans="2:22" ht="15.75" x14ac:dyDescent="0.25">
      <c r="I33" s="229" t="str">
        <f t="array" ref="I33">IF(AND(G6=TRUE,G7=TRUE,G8=TRUE,G9=TRUE,G10=TRUE,G11=TRUE,G12=TRUE,E13=TRUE,E14=TRUE,E15=TRUE,E16=TRUE,E17=TRUE,E18=TRUE,G19=TRUE,E20=TRUE,E21=TRUE),"PRAVDA","")</f>
        <v/>
      </c>
      <c r="J33" s="141" t="s">
        <v>809</v>
      </c>
      <c r="K33" s="141" t="s">
        <v>810</v>
      </c>
      <c r="L33" s="141" t="s">
        <v>842</v>
      </c>
      <c r="M33" s="141" t="s">
        <v>839</v>
      </c>
      <c r="N33" s="141"/>
      <c r="O33" s="230" t="str">
        <f t="array" ref="O33">IF(AND(G6=TRUE,G7=TRUE,G8=TRUE,G9=TRUE,G10=TRUE,G11=TRUE,G12=TRUE,E13=TRUE,E14=TRUE,E17=TRUE,E18=TRUE,G19=TRUE,E20=TRUE,E21=TRUE),"PRAVDA","")</f>
        <v/>
      </c>
      <c r="P33" s="141" t="s">
        <v>809</v>
      </c>
      <c r="Q33" s="141" t="s">
        <v>845</v>
      </c>
      <c r="R33" s="141" t="s">
        <v>842</v>
      </c>
      <c r="S33" s="141" t="s">
        <v>839</v>
      </c>
      <c r="T33" s="141"/>
      <c r="U33" s="141" t="s">
        <v>820</v>
      </c>
      <c r="V33" s="141"/>
    </row>
    <row r="34" spans="2:22" ht="15.75" x14ac:dyDescent="0.25">
      <c r="B34" s="141" t="str">
        <f>IF(OR(I5="PRAVDA",I6="PRAVDA",I7="PRAVDA",I8="PRAVDA",I9="PRAVDA",I10="PRAVDA",I11="PRAVDA",I12="PRAVDA",I13="PRAVDA",I14="PRAVDA",I15="PRAVDA",I16="PRAVDA",I17="PRAVDA",I18="PRAVDA",I19="PRAVDA",I20="PRAVDA",I21="PRAVDA",I22="PRAVDA",I23="PRAVDA",I24="PRAVDA",I25="PRAVDA",I26="PRAVDA",I27="PRAVDA",I28="PRAVDA",I29="PRAVDA",I30="PRAVDA",I31="PRAVDA",I32="PRAVDA",I33="PRAVDA",I34="PRAVDA",I35="PRAVDA",I36="PRAVDA",),"Projekt splňuje kritéria dle Směrnice 2000/60/ES","")</f>
        <v/>
      </c>
      <c r="C34" s="141"/>
      <c r="D34" s="141"/>
      <c r="E34" s="141"/>
      <c r="F34" s="141" t="str">
        <f>IF(OR(I5="PRAVDA",I6="PRAVDA",I7="PRAVDA",I8="PRAVDA",I9="PRAVDA",I10="PRAVDA",I11="PRAVDA",I12="PRAVDA",I13="PRAVDA",I14="PRAVDA",I15="PRAVDA",I16="PRAVDA",I17="PRAVDA",I18="PRAVDA",I19="PRAVDA",I20="PRAVDA",I21="PRAVDA",I22="PRAVDA",I23="PRAVDA",I24="PRAVDA",I25="PRAVDA",I26="PRAVDA",I27="PRAVDA",I28="PRAVDA",I29="PRAVDA",I30="PRAVDA",I31="PRAVDA",I32="PRAVDA",I33="PRAVDA",I34="PRAVDA",I35="PRAVDA",I36="PRAVDA",),"Pokračujte na další směrnici kliknutím zde","")</f>
        <v/>
      </c>
      <c r="G34" s="141"/>
      <c r="H34" s="141"/>
      <c r="I34" s="229" t="str">
        <f t="array" ref="I34">IF(AND(G6=TRUE,G7=TRUE,G8=TRUE,G9=TRUE,G10=TRUE,G11=TRUE,G12=TRUE,E13=TRUE,E14=TRUE,E15=TRUE,E16=TRUE,E17=TRUE,E18=TRUE,E19=TRUE,E20=TRUE,E21=TRUE),"PRAVDA","")</f>
        <v/>
      </c>
      <c r="J34" s="141" t="s">
        <v>809</v>
      </c>
      <c r="K34" s="141" t="s">
        <v>843</v>
      </c>
      <c r="L34" s="141"/>
      <c r="M34" s="141"/>
      <c r="N34" s="141"/>
      <c r="O34" s="230" t="str">
        <f t="array" ref="O34">IF(AND(G6=TRUE,G7=TRUE,G8=TRUE,G9=TRUE,G10=TRUE,G11=TRUE,G12=TRUE,E13=TRUE,E14=TRUE,,E17=TRUE,E18=TRUE,E19=TRUE,E20=TRUE,E21=TRUE),"PRAVDA","")</f>
        <v/>
      </c>
      <c r="P34" s="141" t="s">
        <v>809</v>
      </c>
      <c r="Q34" s="141" t="s">
        <v>845</v>
      </c>
      <c r="R34" s="141" t="s">
        <v>849</v>
      </c>
      <c r="S34" s="141"/>
      <c r="T34" s="141"/>
      <c r="U34" s="141"/>
      <c r="V34" s="141"/>
    </row>
    <row r="35" spans="2:22" ht="15.75" x14ac:dyDescent="0.25">
      <c r="I35" s="229" t="str">
        <f t="array" ref="I35">IF(AND(G6=TRUE,G7=TRUE,G8=TRUE,G9=TRUE,G10=TRUE,G11=TRUE,G12=TRUE,G13=TRUE,G14=TRUE,G15=TRUE,G16=TRUE,E17=TRUE,E18=TRUE,E19=TRUE,G20=TRUE,G21=TRUE),"PRAVDA","")</f>
        <v/>
      </c>
      <c r="J35" s="141" t="s">
        <v>819</v>
      </c>
      <c r="K35" s="141" t="s">
        <v>827</v>
      </c>
      <c r="L35" s="141" t="s">
        <v>818</v>
      </c>
      <c r="M35" s="141"/>
      <c r="N35" s="141"/>
      <c r="O35" s="230" t="str">
        <f t="array" ref="O35">IF(AND(E6=TRUE,E7=TRUE,E8=TRUE,E9=TRUE,E10=TRUE,E11=TRUE,E12=TRUE,E13=TRUE,E14=TRUE,E15="PRAVDA",E16="PRAVDA",E17=TRUE,E18=TRUE,G19=TRUE,G20=TRUE,G21=TRUE),"PRAVDA","")</f>
        <v/>
      </c>
      <c r="P35" s="141" t="s">
        <v>852</v>
      </c>
      <c r="Q35" s="141" t="s">
        <v>811</v>
      </c>
      <c r="R35" s="141"/>
      <c r="S35" s="141"/>
      <c r="T35" s="141"/>
      <c r="U35" s="141"/>
      <c r="V35" s="141"/>
    </row>
    <row r="36" spans="2:22" ht="15.75" x14ac:dyDescent="0.25">
      <c r="I36" s="229" t="str">
        <f t="array" ref="I36">IF(AND(G6=TRUE,G7=TRUE,G8=TRUE,G9=TRUE,G10=TRUE,G11=TRUE,G12=TRUE,G13=TRUE,G14=TRUE,G15=TRUE,G16=TRUE,G17=TRUE,G18=TRUE,G19=TRUE,G20=TRUE,G21=TRUE),"PRAVDA","")</f>
        <v/>
      </c>
      <c r="J36" s="141" t="s">
        <v>844</v>
      </c>
      <c r="K36" s="141"/>
      <c r="L36" s="141"/>
      <c r="M36" s="141"/>
      <c r="N36" s="141"/>
      <c r="O36" s="230" t="str">
        <f t="array" ref="O36">IF(AND(E6=TRUE,E7=TRUE,E8=TRUE,E9=TRUE,E10=TRUE,E11=TRUE,E12=TRUE,E13=TRUE,E14=TRUE,E17=TRUE,E18=TRUE,G19=TRUE,G20=TRUE,G21=TRUE),"PRAVDA","")</f>
        <v/>
      </c>
      <c r="P36" s="141" t="s">
        <v>848</v>
      </c>
      <c r="Q36" s="141" t="s">
        <v>820</v>
      </c>
      <c r="R36" s="141" t="s">
        <v>811</v>
      </c>
      <c r="S36" s="141"/>
      <c r="T36" s="141"/>
      <c r="U36" s="141"/>
      <c r="V36" s="141"/>
    </row>
    <row r="37" spans="2:22" ht="15.75" x14ac:dyDescent="0.25">
      <c r="I37" s="229"/>
      <c r="J37" s="141"/>
      <c r="K37" s="141"/>
      <c r="L37" s="141"/>
      <c r="M37" s="141"/>
      <c r="N37" s="141"/>
      <c r="O37" s="230" t="str">
        <f t="array" ref="O37">IF(AND(E6=TRUE,E7=TRUE,E8=TRUE,E9=TRUE,E10=TRUE,E11=TRUE,E12=TRUE,E13=TRUE,E14=TRUE,E15="PRAVDA",E16="PRAVDA",G17=TRUE,G18=TRUE,G19=TRUE,G20=TRUE,G21=TRUE),"PRAVDA","")</f>
        <v/>
      </c>
      <c r="P37" s="141" t="s">
        <v>853</v>
      </c>
      <c r="Q37" s="141" t="s">
        <v>813</v>
      </c>
      <c r="R37" s="141"/>
      <c r="S37" s="141"/>
      <c r="T37" s="141"/>
      <c r="U37" s="141"/>
      <c r="V37" s="141"/>
    </row>
    <row r="38" spans="2:22" ht="15.75" x14ac:dyDescent="0.25">
      <c r="I38" s="229"/>
      <c r="J38" s="141"/>
      <c r="K38" s="141"/>
      <c r="L38" s="141"/>
      <c r="M38" s="141"/>
      <c r="N38" s="141"/>
      <c r="O38" s="230" t="str">
        <f t="array" ref="O38">IF(AND(E6=TRUE,E7=TRUE,E8=TRUE,E9=TRUE,E10=TRUE,E11=TRUE,E12=TRUE,E13=TRUE,E14=TRUE,G17=TRUE,G18=TRUE,G19=TRUE,G20=TRUE,G21=TRUE),"PRAVDA","")</f>
        <v/>
      </c>
      <c r="P38" s="141" t="s">
        <v>848</v>
      </c>
      <c r="Q38" s="141" t="s">
        <v>846</v>
      </c>
      <c r="R38" s="141"/>
      <c r="S38" s="141"/>
      <c r="T38" s="141"/>
      <c r="U38" s="141"/>
      <c r="V38" s="141"/>
    </row>
    <row r="39" spans="2:22" ht="15.75" x14ac:dyDescent="0.25">
      <c r="I39" s="229"/>
      <c r="J39" s="141"/>
      <c r="K39" s="141"/>
      <c r="L39" s="141"/>
      <c r="M39" s="141"/>
      <c r="N39" s="141"/>
      <c r="O39" s="230"/>
      <c r="P39" s="141"/>
      <c r="Q39" s="141"/>
      <c r="R39" s="141"/>
      <c r="S39" s="141"/>
      <c r="T39" s="141"/>
      <c r="U39" s="141"/>
      <c r="V39" s="141"/>
    </row>
    <row r="40" spans="2:22" ht="15.75" x14ac:dyDescent="0.25">
      <c r="I40" s="229"/>
      <c r="J40" s="141"/>
      <c r="K40" s="141"/>
      <c r="L40" s="141"/>
      <c r="M40" s="141"/>
      <c r="N40" s="141"/>
      <c r="O40" s="230"/>
      <c r="P40" s="141"/>
      <c r="Q40" s="141"/>
      <c r="R40" s="141"/>
      <c r="S40" s="141"/>
      <c r="T40" s="141"/>
      <c r="U40" s="141"/>
      <c r="V40" s="141"/>
    </row>
    <row r="41" spans="2:22" ht="15.75" x14ac:dyDescent="0.25">
      <c r="I41" s="229"/>
      <c r="J41" s="141"/>
      <c r="K41" s="141"/>
      <c r="L41" s="141"/>
      <c r="M41" s="141"/>
      <c r="N41" s="141"/>
      <c r="O41" s="230"/>
      <c r="P41" s="141"/>
      <c r="Q41" s="141"/>
      <c r="R41" s="141"/>
      <c r="S41" s="141"/>
      <c r="T41" s="141"/>
      <c r="U41" s="141"/>
      <c r="V41" s="141"/>
    </row>
    <row r="42" spans="2:22" ht="15.75" x14ac:dyDescent="0.25">
      <c r="I42" s="229"/>
      <c r="J42" s="141" t="s">
        <v>890</v>
      </c>
      <c r="K42" s="141"/>
      <c r="L42" s="141"/>
      <c r="M42" s="141"/>
      <c r="N42" s="141"/>
      <c r="O42" s="141"/>
      <c r="P42" s="141"/>
      <c r="Q42" s="141"/>
      <c r="R42" s="141"/>
      <c r="S42" s="141"/>
      <c r="T42" s="141"/>
      <c r="U42" s="141"/>
      <c r="V42" s="141"/>
    </row>
    <row r="43" spans="2:22" ht="15.75" x14ac:dyDescent="0.25">
      <c r="I43" s="229"/>
      <c r="J43" s="141"/>
      <c r="K43" s="141"/>
      <c r="L43" s="141"/>
      <c r="M43" s="141"/>
      <c r="N43" s="141"/>
      <c r="O43" s="141"/>
      <c r="P43" s="141"/>
      <c r="Q43" s="141"/>
      <c r="R43" s="141"/>
      <c r="S43" s="141"/>
      <c r="T43" s="141"/>
      <c r="U43" s="141"/>
      <c r="V43" s="141"/>
    </row>
  </sheetData>
  <mergeCells count="26">
    <mergeCell ref="G21:G22"/>
    <mergeCell ref="A21:A22"/>
    <mergeCell ref="B21:D22"/>
    <mergeCell ref="E21:E22"/>
    <mergeCell ref="F21:F22"/>
    <mergeCell ref="F24:H24"/>
    <mergeCell ref="F25:H25"/>
    <mergeCell ref="B9:D9"/>
    <mergeCell ref="B10:D10"/>
    <mergeCell ref="B11:D11"/>
    <mergeCell ref="B12:D12"/>
    <mergeCell ref="B13:D13"/>
    <mergeCell ref="B24:E24"/>
    <mergeCell ref="B25:E25"/>
    <mergeCell ref="B14:D14"/>
    <mergeCell ref="B15:D15"/>
    <mergeCell ref="B16:D16"/>
    <mergeCell ref="B17:D17"/>
    <mergeCell ref="B18:D18"/>
    <mergeCell ref="B19:D19"/>
    <mergeCell ref="B20:D20"/>
    <mergeCell ref="B1:H1"/>
    <mergeCell ref="B2:H2"/>
    <mergeCell ref="B6:D6"/>
    <mergeCell ref="B7:D7"/>
    <mergeCell ref="B8:D8"/>
  </mergeCells>
  <phoneticPr fontId="58" type="noConversion"/>
  <conditionalFormatting sqref="G11:G12">
    <cfRule type="expression" dxfId="199" priority="24">
      <formula>$F$10</formula>
    </cfRule>
  </conditionalFormatting>
  <conditionalFormatting sqref="G16">
    <cfRule type="expression" dxfId="197" priority="23">
      <formula>$F$15</formula>
    </cfRule>
  </conditionalFormatting>
  <hyperlinks>
    <hyperlink ref="F24:H24" location="'2.Kontrola (ii)'!A1" display="'2.Kontrola (ii)'!A1" xr:uid="{00000000-0004-0000-0900-000000000000}"/>
    <hyperlink ref="F25:H25" location="'2.Kontrola (ii)'!A1" display="'2.Kontrola (ii)'!A1" xr:uid="{00000000-0004-0000-0900-000001000000}"/>
    <hyperlink ref="H21" location="'Nebezpečné látky_1'!A1" display="Pro seznam nebezpečných látek klikněte zde" xr:uid="{00000000-0004-0000-0900-000002000000}"/>
  </hyperlinks>
  <pageMargins left="0.7" right="0.7" top="0.75" bottom="0.75" header="0.3" footer="0.3"/>
  <pageSetup paperSize="9" orientation="portrait" horizontalDpi="30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26625" r:id="rId4" name="Check Box 1">
              <controlPr defaultSize="0" autoFill="0" autoLine="0" autoPict="0">
                <anchor moveWithCells="1">
                  <from>
                    <xdr:col>5</xdr:col>
                    <xdr:colOff>76200</xdr:colOff>
                    <xdr:row>6</xdr:row>
                    <xdr:rowOff>95250</xdr:rowOff>
                  </from>
                  <to>
                    <xdr:col>5</xdr:col>
                    <xdr:colOff>1285875</xdr:colOff>
                    <xdr:row>6</xdr:row>
                    <xdr:rowOff>457200</xdr:rowOff>
                  </to>
                </anchor>
              </controlPr>
            </control>
          </mc:Choice>
        </mc:AlternateContent>
        <mc:AlternateContent xmlns:mc="http://schemas.openxmlformats.org/markup-compatibility/2006">
          <mc:Choice Requires="x14">
            <control shapeId="26626" r:id="rId5" name="Check Box 2">
              <controlPr defaultSize="0" autoFill="0" autoLine="0" autoPict="0">
                <anchor moveWithCells="1">
                  <from>
                    <xdr:col>5</xdr:col>
                    <xdr:colOff>76200</xdr:colOff>
                    <xdr:row>7</xdr:row>
                    <xdr:rowOff>95250</xdr:rowOff>
                  </from>
                  <to>
                    <xdr:col>5</xdr:col>
                    <xdr:colOff>1285875</xdr:colOff>
                    <xdr:row>7</xdr:row>
                    <xdr:rowOff>457200</xdr:rowOff>
                  </to>
                </anchor>
              </controlPr>
            </control>
          </mc:Choice>
        </mc:AlternateContent>
        <mc:AlternateContent xmlns:mc="http://schemas.openxmlformats.org/markup-compatibility/2006">
          <mc:Choice Requires="x14">
            <control shapeId="26627" r:id="rId6" name="Check Box 3">
              <controlPr defaultSize="0" autoFill="0" autoLine="0" autoPict="0">
                <anchor moveWithCells="1">
                  <from>
                    <xdr:col>5</xdr:col>
                    <xdr:colOff>76200</xdr:colOff>
                    <xdr:row>8</xdr:row>
                    <xdr:rowOff>95250</xdr:rowOff>
                  </from>
                  <to>
                    <xdr:col>5</xdr:col>
                    <xdr:colOff>1285875</xdr:colOff>
                    <xdr:row>8</xdr:row>
                    <xdr:rowOff>457200</xdr:rowOff>
                  </to>
                </anchor>
              </controlPr>
            </control>
          </mc:Choice>
        </mc:AlternateContent>
        <mc:AlternateContent xmlns:mc="http://schemas.openxmlformats.org/markup-compatibility/2006">
          <mc:Choice Requires="x14">
            <control shapeId="26628" r:id="rId7" name="Check Box 4">
              <controlPr defaultSize="0" autoFill="0" autoLine="0" autoPict="0">
                <anchor moveWithCells="1">
                  <from>
                    <xdr:col>6</xdr:col>
                    <xdr:colOff>76200</xdr:colOff>
                    <xdr:row>6</xdr:row>
                    <xdr:rowOff>95250</xdr:rowOff>
                  </from>
                  <to>
                    <xdr:col>6</xdr:col>
                    <xdr:colOff>1285875</xdr:colOff>
                    <xdr:row>6</xdr:row>
                    <xdr:rowOff>457200</xdr:rowOff>
                  </to>
                </anchor>
              </controlPr>
            </control>
          </mc:Choice>
        </mc:AlternateContent>
        <mc:AlternateContent xmlns:mc="http://schemas.openxmlformats.org/markup-compatibility/2006">
          <mc:Choice Requires="x14">
            <control shapeId="26629" r:id="rId8" name="Check Box 5">
              <controlPr defaultSize="0" autoFill="0" autoLine="0" autoPict="0">
                <anchor moveWithCells="1">
                  <from>
                    <xdr:col>6</xdr:col>
                    <xdr:colOff>76200</xdr:colOff>
                    <xdr:row>7</xdr:row>
                    <xdr:rowOff>95250</xdr:rowOff>
                  </from>
                  <to>
                    <xdr:col>6</xdr:col>
                    <xdr:colOff>1285875</xdr:colOff>
                    <xdr:row>7</xdr:row>
                    <xdr:rowOff>457200</xdr:rowOff>
                  </to>
                </anchor>
              </controlPr>
            </control>
          </mc:Choice>
        </mc:AlternateContent>
        <mc:AlternateContent xmlns:mc="http://schemas.openxmlformats.org/markup-compatibility/2006">
          <mc:Choice Requires="x14">
            <control shapeId="26630" r:id="rId9" name="Check Box 6">
              <controlPr defaultSize="0" autoFill="0" autoLine="0" autoPict="0">
                <anchor moveWithCells="1">
                  <from>
                    <xdr:col>6</xdr:col>
                    <xdr:colOff>76200</xdr:colOff>
                    <xdr:row>8</xdr:row>
                    <xdr:rowOff>95250</xdr:rowOff>
                  </from>
                  <to>
                    <xdr:col>6</xdr:col>
                    <xdr:colOff>1285875</xdr:colOff>
                    <xdr:row>8</xdr:row>
                    <xdr:rowOff>457200</xdr:rowOff>
                  </to>
                </anchor>
              </controlPr>
            </control>
          </mc:Choice>
        </mc:AlternateContent>
        <mc:AlternateContent xmlns:mc="http://schemas.openxmlformats.org/markup-compatibility/2006">
          <mc:Choice Requires="x14">
            <control shapeId="26631" r:id="rId10" name="Check Box 7">
              <controlPr defaultSize="0" autoFill="0" autoLine="0" autoPict="0">
                <anchor moveWithCells="1">
                  <from>
                    <xdr:col>5</xdr:col>
                    <xdr:colOff>76200</xdr:colOff>
                    <xdr:row>9</xdr:row>
                    <xdr:rowOff>95250</xdr:rowOff>
                  </from>
                  <to>
                    <xdr:col>5</xdr:col>
                    <xdr:colOff>1285875</xdr:colOff>
                    <xdr:row>9</xdr:row>
                    <xdr:rowOff>457200</xdr:rowOff>
                  </to>
                </anchor>
              </controlPr>
            </control>
          </mc:Choice>
        </mc:AlternateContent>
        <mc:AlternateContent xmlns:mc="http://schemas.openxmlformats.org/markup-compatibility/2006">
          <mc:Choice Requires="x14">
            <control shapeId="26632" r:id="rId11" name="Check Box 8">
              <controlPr defaultSize="0" autoFill="0" autoLine="0" autoPict="0">
                <anchor moveWithCells="1">
                  <from>
                    <xdr:col>5</xdr:col>
                    <xdr:colOff>76200</xdr:colOff>
                    <xdr:row>10</xdr:row>
                    <xdr:rowOff>95250</xdr:rowOff>
                  </from>
                  <to>
                    <xdr:col>5</xdr:col>
                    <xdr:colOff>1285875</xdr:colOff>
                    <xdr:row>10</xdr:row>
                    <xdr:rowOff>457200</xdr:rowOff>
                  </to>
                </anchor>
              </controlPr>
            </control>
          </mc:Choice>
        </mc:AlternateContent>
        <mc:AlternateContent xmlns:mc="http://schemas.openxmlformats.org/markup-compatibility/2006">
          <mc:Choice Requires="x14">
            <control shapeId="26633" r:id="rId12" name="Check Box 9">
              <controlPr defaultSize="0" autoFill="0" autoLine="0" autoPict="0">
                <anchor moveWithCells="1">
                  <from>
                    <xdr:col>5</xdr:col>
                    <xdr:colOff>76200</xdr:colOff>
                    <xdr:row>11</xdr:row>
                    <xdr:rowOff>95250</xdr:rowOff>
                  </from>
                  <to>
                    <xdr:col>5</xdr:col>
                    <xdr:colOff>1285875</xdr:colOff>
                    <xdr:row>12</xdr:row>
                    <xdr:rowOff>0</xdr:rowOff>
                  </to>
                </anchor>
              </controlPr>
            </control>
          </mc:Choice>
        </mc:AlternateContent>
        <mc:AlternateContent xmlns:mc="http://schemas.openxmlformats.org/markup-compatibility/2006">
          <mc:Choice Requires="x14">
            <control shapeId="26635" r:id="rId13" name="Check Box 11">
              <controlPr defaultSize="0" autoFill="0" autoLine="0" autoPict="0">
                <anchor moveWithCells="1">
                  <from>
                    <xdr:col>6</xdr:col>
                    <xdr:colOff>76200</xdr:colOff>
                    <xdr:row>10</xdr:row>
                    <xdr:rowOff>95250</xdr:rowOff>
                  </from>
                  <to>
                    <xdr:col>6</xdr:col>
                    <xdr:colOff>1285875</xdr:colOff>
                    <xdr:row>10</xdr:row>
                    <xdr:rowOff>457200</xdr:rowOff>
                  </to>
                </anchor>
              </controlPr>
            </control>
          </mc:Choice>
        </mc:AlternateContent>
        <mc:AlternateContent xmlns:mc="http://schemas.openxmlformats.org/markup-compatibility/2006">
          <mc:Choice Requires="x14">
            <control shapeId="26636" r:id="rId14" name="Check Box 12">
              <controlPr defaultSize="0" autoFill="0" autoLine="0" autoPict="0">
                <anchor moveWithCells="1">
                  <from>
                    <xdr:col>6</xdr:col>
                    <xdr:colOff>76200</xdr:colOff>
                    <xdr:row>11</xdr:row>
                    <xdr:rowOff>95250</xdr:rowOff>
                  </from>
                  <to>
                    <xdr:col>6</xdr:col>
                    <xdr:colOff>1285875</xdr:colOff>
                    <xdr:row>12</xdr:row>
                    <xdr:rowOff>0</xdr:rowOff>
                  </to>
                </anchor>
              </controlPr>
            </control>
          </mc:Choice>
        </mc:AlternateContent>
        <mc:AlternateContent xmlns:mc="http://schemas.openxmlformats.org/markup-compatibility/2006">
          <mc:Choice Requires="x14">
            <control shapeId="26637" r:id="rId15" name="Check Box 13">
              <controlPr defaultSize="0" autoFill="0" autoLine="0" autoPict="0">
                <anchor moveWithCells="1">
                  <from>
                    <xdr:col>4</xdr:col>
                    <xdr:colOff>76200</xdr:colOff>
                    <xdr:row>11</xdr:row>
                    <xdr:rowOff>95250</xdr:rowOff>
                  </from>
                  <to>
                    <xdr:col>4</xdr:col>
                    <xdr:colOff>1285875</xdr:colOff>
                    <xdr:row>12</xdr:row>
                    <xdr:rowOff>0</xdr:rowOff>
                  </to>
                </anchor>
              </controlPr>
            </control>
          </mc:Choice>
        </mc:AlternateContent>
        <mc:AlternateContent xmlns:mc="http://schemas.openxmlformats.org/markup-compatibility/2006">
          <mc:Choice Requires="x14">
            <control shapeId="26638" r:id="rId16" name="Check Box 14">
              <controlPr defaultSize="0" autoFill="0" autoLine="0" autoPict="0">
                <anchor moveWithCells="1">
                  <from>
                    <xdr:col>5</xdr:col>
                    <xdr:colOff>76200</xdr:colOff>
                    <xdr:row>5</xdr:row>
                    <xdr:rowOff>95250</xdr:rowOff>
                  </from>
                  <to>
                    <xdr:col>5</xdr:col>
                    <xdr:colOff>1285875</xdr:colOff>
                    <xdr:row>5</xdr:row>
                    <xdr:rowOff>457200</xdr:rowOff>
                  </to>
                </anchor>
              </controlPr>
            </control>
          </mc:Choice>
        </mc:AlternateContent>
        <mc:AlternateContent xmlns:mc="http://schemas.openxmlformats.org/markup-compatibility/2006">
          <mc:Choice Requires="x14">
            <control shapeId="26639" r:id="rId17" name="Check Box 15">
              <controlPr defaultSize="0" autoFill="0" autoLine="0" autoPict="0">
                <anchor moveWithCells="1">
                  <from>
                    <xdr:col>4</xdr:col>
                    <xdr:colOff>76200</xdr:colOff>
                    <xdr:row>5</xdr:row>
                    <xdr:rowOff>95250</xdr:rowOff>
                  </from>
                  <to>
                    <xdr:col>4</xdr:col>
                    <xdr:colOff>1285875</xdr:colOff>
                    <xdr:row>5</xdr:row>
                    <xdr:rowOff>457200</xdr:rowOff>
                  </to>
                </anchor>
              </controlPr>
            </control>
          </mc:Choice>
        </mc:AlternateContent>
        <mc:AlternateContent xmlns:mc="http://schemas.openxmlformats.org/markup-compatibility/2006">
          <mc:Choice Requires="x14">
            <control shapeId="26640" r:id="rId18" name="Check Box 16">
              <controlPr defaultSize="0" autoFill="0" autoLine="0" autoPict="0">
                <anchor moveWithCells="1">
                  <from>
                    <xdr:col>5</xdr:col>
                    <xdr:colOff>76200</xdr:colOff>
                    <xdr:row>6</xdr:row>
                    <xdr:rowOff>95250</xdr:rowOff>
                  </from>
                  <to>
                    <xdr:col>5</xdr:col>
                    <xdr:colOff>1285875</xdr:colOff>
                    <xdr:row>6</xdr:row>
                    <xdr:rowOff>457200</xdr:rowOff>
                  </to>
                </anchor>
              </controlPr>
            </control>
          </mc:Choice>
        </mc:AlternateContent>
        <mc:AlternateContent xmlns:mc="http://schemas.openxmlformats.org/markup-compatibility/2006">
          <mc:Choice Requires="x14">
            <control shapeId="26641" r:id="rId19" name="Check Box 17">
              <controlPr defaultSize="0" autoFill="0" autoLine="0" autoPict="0">
                <anchor moveWithCells="1">
                  <from>
                    <xdr:col>4</xdr:col>
                    <xdr:colOff>76200</xdr:colOff>
                    <xdr:row>6</xdr:row>
                    <xdr:rowOff>95250</xdr:rowOff>
                  </from>
                  <to>
                    <xdr:col>4</xdr:col>
                    <xdr:colOff>1285875</xdr:colOff>
                    <xdr:row>6</xdr:row>
                    <xdr:rowOff>457200</xdr:rowOff>
                  </to>
                </anchor>
              </controlPr>
            </control>
          </mc:Choice>
        </mc:AlternateContent>
        <mc:AlternateContent xmlns:mc="http://schemas.openxmlformats.org/markup-compatibility/2006">
          <mc:Choice Requires="x14">
            <control shapeId="26642" r:id="rId20" name="Check Box 18">
              <controlPr defaultSize="0" autoFill="0" autoLine="0" autoPict="0">
                <anchor moveWithCells="1">
                  <from>
                    <xdr:col>5</xdr:col>
                    <xdr:colOff>76200</xdr:colOff>
                    <xdr:row>7</xdr:row>
                    <xdr:rowOff>95250</xdr:rowOff>
                  </from>
                  <to>
                    <xdr:col>5</xdr:col>
                    <xdr:colOff>1285875</xdr:colOff>
                    <xdr:row>7</xdr:row>
                    <xdr:rowOff>457200</xdr:rowOff>
                  </to>
                </anchor>
              </controlPr>
            </control>
          </mc:Choice>
        </mc:AlternateContent>
        <mc:AlternateContent xmlns:mc="http://schemas.openxmlformats.org/markup-compatibility/2006">
          <mc:Choice Requires="x14">
            <control shapeId="26643" r:id="rId21" name="Check Box 19">
              <controlPr defaultSize="0" autoFill="0" autoLine="0" autoPict="0">
                <anchor moveWithCells="1">
                  <from>
                    <xdr:col>4</xdr:col>
                    <xdr:colOff>76200</xdr:colOff>
                    <xdr:row>7</xdr:row>
                    <xdr:rowOff>95250</xdr:rowOff>
                  </from>
                  <to>
                    <xdr:col>4</xdr:col>
                    <xdr:colOff>1285875</xdr:colOff>
                    <xdr:row>7</xdr:row>
                    <xdr:rowOff>457200</xdr:rowOff>
                  </to>
                </anchor>
              </controlPr>
            </control>
          </mc:Choice>
        </mc:AlternateContent>
        <mc:AlternateContent xmlns:mc="http://schemas.openxmlformats.org/markup-compatibility/2006">
          <mc:Choice Requires="x14">
            <control shapeId="26644" r:id="rId22" name="Check Box 20">
              <controlPr defaultSize="0" autoFill="0" autoLine="0" autoPict="0">
                <anchor moveWithCells="1">
                  <from>
                    <xdr:col>5</xdr:col>
                    <xdr:colOff>76200</xdr:colOff>
                    <xdr:row>8</xdr:row>
                    <xdr:rowOff>95250</xdr:rowOff>
                  </from>
                  <to>
                    <xdr:col>5</xdr:col>
                    <xdr:colOff>1285875</xdr:colOff>
                    <xdr:row>8</xdr:row>
                    <xdr:rowOff>457200</xdr:rowOff>
                  </to>
                </anchor>
              </controlPr>
            </control>
          </mc:Choice>
        </mc:AlternateContent>
        <mc:AlternateContent xmlns:mc="http://schemas.openxmlformats.org/markup-compatibility/2006">
          <mc:Choice Requires="x14">
            <control shapeId="26645" r:id="rId23" name="Check Box 21">
              <controlPr defaultSize="0" autoFill="0" autoLine="0" autoPict="0">
                <anchor moveWithCells="1">
                  <from>
                    <xdr:col>4</xdr:col>
                    <xdr:colOff>76200</xdr:colOff>
                    <xdr:row>8</xdr:row>
                    <xdr:rowOff>95250</xdr:rowOff>
                  </from>
                  <to>
                    <xdr:col>4</xdr:col>
                    <xdr:colOff>1285875</xdr:colOff>
                    <xdr:row>8</xdr:row>
                    <xdr:rowOff>457200</xdr:rowOff>
                  </to>
                </anchor>
              </controlPr>
            </control>
          </mc:Choice>
        </mc:AlternateContent>
        <mc:AlternateContent xmlns:mc="http://schemas.openxmlformats.org/markup-compatibility/2006">
          <mc:Choice Requires="x14">
            <control shapeId="26646" r:id="rId24" name="Check Box 22">
              <controlPr defaultSize="0" autoFill="0" autoLine="0" autoPict="0">
                <anchor moveWithCells="1">
                  <from>
                    <xdr:col>5</xdr:col>
                    <xdr:colOff>76200</xdr:colOff>
                    <xdr:row>9</xdr:row>
                    <xdr:rowOff>95250</xdr:rowOff>
                  </from>
                  <to>
                    <xdr:col>5</xdr:col>
                    <xdr:colOff>1285875</xdr:colOff>
                    <xdr:row>9</xdr:row>
                    <xdr:rowOff>457200</xdr:rowOff>
                  </to>
                </anchor>
              </controlPr>
            </control>
          </mc:Choice>
        </mc:AlternateContent>
        <mc:AlternateContent xmlns:mc="http://schemas.openxmlformats.org/markup-compatibility/2006">
          <mc:Choice Requires="x14">
            <control shapeId="26647" r:id="rId25" name="Check Box 23">
              <controlPr defaultSize="0" autoFill="0" autoLine="0" autoPict="0">
                <anchor moveWithCells="1">
                  <from>
                    <xdr:col>4</xdr:col>
                    <xdr:colOff>76200</xdr:colOff>
                    <xdr:row>9</xdr:row>
                    <xdr:rowOff>95250</xdr:rowOff>
                  </from>
                  <to>
                    <xdr:col>4</xdr:col>
                    <xdr:colOff>1285875</xdr:colOff>
                    <xdr:row>9</xdr:row>
                    <xdr:rowOff>457200</xdr:rowOff>
                  </to>
                </anchor>
              </controlPr>
            </control>
          </mc:Choice>
        </mc:AlternateContent>
        <mc:AlternateContent xmlns:mc="http://schemas.openxmlformats.org/markup-compatibility/2006">
          <mc:Choice Requires="x14">
            <control shapeId="26648" r:id="rId26" name="Check Box 24">
              <controlPr defaultSize="0" autoFill="0" autoLine="0" autoPict="0">
                <anchor moveWithCells="1">
                  <from>
                    <xdr:col>5</xdr:col>
                    <xdr:colOff>76200</xdr:colOff>
                    <xdr:row>10</xdr:row>
                    <xdr:rowOff>95250</xdr:rowOff>
                  </from>
                  <to>
                    <xdr:col>5</xdr:col>
                    <xdr:colOff>1285875</xdr:colOff>
                    <xdr:row>10</xdr:row>
                    <xdr:rowOff>457200</xdr:rowOff>
                  </to>
                </anchor>
              </controlPr>
            </control>
          </mc:Choice>
        </mc:AlternateContent>
        <mc:AlternateContent xmlns:mc="http://schemas.openxmlformats.org/markup-compatibility/2006">
          <mc:Choice Requires="x14">
            <control shapeId="26649" r:id="rId27" name="Check Box 25">
              <controlPr defaultSize="0" autoFill="0" autoLine="0" autoPict="0">
                <anchor moveWithCells="1">
                  <from>
                    <xdr:col>4</xdr:col>
                    <xdr:colOff>76200</xdr:colOff>
                    <xdr:row>10</xdr:row>
                    <xdr:rowOff>95250</xdr:rowOff>
                  </from>
                  <to>
                    <xdr:col>4</xdr:col>
                    <xdr:colOff>1285875</xdr:colOff>
                    <xdr:row>10</xdr:row>
                    <xdr:rowOff>457200</xdr:rowOff>
                  </to>
                </anchor>
              </controlPr>
            </control>
          </mc:Choice>
        </mc:AlternateContent>
        <mc:AlternateContent xmlns:mc="http://schemas.openxmlformats.org/markup-compatibility/2006">
          <mc:Choice Requires="x14">
            <control shapeId="26650" r:id="rId28" name="Check Box 26">
              <controlPr defaultSize="0" autoFill="0" autoLine="0" autoPict="0">
                <anchor moveWithCells="1">
                  <from>
                    <xdr:col>6</xdr:col>
                    <xdr:colOff>76200</xdr:colOff>
                    <xdr:row>5</xdr:row>
                    <xdr:rowOff>95250</xdr:rowOff>
                  </from>
                  <to>
                    <xdr:col>6</xdr:col>
                    <xdr:colOff>1285875</xdr:colOff>
                    <xdr:row>5</xdr:row>
                    <xdr:rowOff>457200</xdr:rowOff>
                  </to>
                </anchor>
              </controlPr>
            </control>
          </mc:Choice>
        </mc:AlternateContent>
        <mc:AlternateContent xmlns:mc="http://schemas.openxmlformats.org/markup-compatibility/2006">
          <mc:Choice Requires="x14">
            <control shapeId="26655" r:id="rId29" name="Check Box 31">
              <controlPr defaultSize="0" autoFill="0" autoLine="0" autoPict="0">
                <anchor moveWithCells="1">
                  <from>
                    <xdr:col>4</xdr:col>
                    <xdr:colOff>76200</xdr:colOff>
                    <xdr:row>12</xdr:row>
                    <xdr:rowOff>38100</xdr:rowOff>
                  </from>
                  <to>
                    <xdr:col>4</xdr:col>
                    <xdr:colOff>1200150</xdr:colOff>
                    <xdr:row>12</xdr:row>
                    <xdr:rowOff>371475</xdr:rowOff>
                  </to>
                </anchor>
              </controlPr>
            </control>
          </mc:Choice>
        </mc:AlternateContent>
        <mc:AlternateContent xmlns:mc="http://schemas.openxmlformats.org/markup-compatibility/2006">
          <mc:Choice Requires="x14">
            <control shapeId="26656" r:id="rId30" name="Check Box 32">
              <controlPr defaultSize="0" autoFill="0" autoLine="0" autoPict="0">
                <anchor moveWithCells="1">
                  <from>
                    <xdr:col>5</xdr:col>
                    <xdr:colOff>95250</xdr:colOff>
                    <xdr:row>12</xdr:row>
                    <xdr:rowOff>38100</xdr:rowOff>
                  </from>
                  <to>
                    <xdr:col>5</xdr:col>
                    <xdr:colOff>1200150</xdr:colOff>
                    <xdr:row>12</xdr:row>
                    <xdr:rowOff>371475</xdr:rowOff>
                  </to>
                </anchor>
              </controlPr>
            </control>
          </mc:Choice>
        </mc:AlternateContent>
        <mc:AlternateContent xmlns:mc="http://schemas.openxmlformats.org/markup-compatibility/2006">
          <mc:Choice Requires="x14">
            <control shapeId="26657" r:id="rId31" name="Check Box 33">
              <controlPr defaultSize="0" autoFill="0" autoLine="0" autoPict="0">
                <anchor moveWithCells="1">
                  <from>
                    <xdr:col>6</xdr:col>
                    <xdr:colOff>95250</xdr:colOff>
                    <xdr:row>12</xdr:row>
                    <xdr:rowOff>38100</xdr:rowOff>
                  </from>
                  <to>
                    <xdr:col>6</xdr:col>
                    <xdr:colOff>1200150</xdr:colOff>
                    <xdr:row>12</xdr:row>
                    <xdr:rowOff>371475</xdr:rowOff>
                  </to>
                </anchor>
              </controlPr>
            </control>
          </mc:Choice>
        </mc:AlternateContent>
        <mc:AlternateContent xmlns:mc="http://schemas.openxmlformats.org/markup-compatibility/2006">
          <mc:Choice Requires="x14">
            <control shapeId="26658" r:id="rId32" name="Check Box 34">
              <controlPr defaultSize="0" autoFill="0" autoLine="0" autoPict="0">
                <anchor moveWithCells="1">
                  <from>
                    <xdr:col>4</xdr:col>
                    <xdr:colOff>95250</xdr:colOff>
                    <xdr:row>13</xdr:row>
                    <xdr:rowOff>28575</xdr:rowOff>
                  </from>
                  <to>
                    <xdr:col>4</xdr:col>
                    <xdr:colOff>1219200</xdr:colOff>
                    <xdr:row>13</xdr:row>
                    <xdr:rowOff>361950</xdr:rowOff>
                  </to>
                </anchor>
              </controlPr>
            </control>
          </mc:Choice>
        </mc:AlternateContent>
        <mc:AlternateContent xmlns:mc="http://schemas.openxmlformats.org/markup-compatibility/2006">
          <mc:Choice Requires="x14">
            <control shapeId="26659" r:id="rId33" name="Check Box 35">
              <controlPr defaultSize="0" autoFill="0" autoLine="0" autoPict="0">
                <anchor moveWithCells="1">
                  <from>
                    <xdr:col>5</xdr:col>
                    <xdr:colOff>66675</xdr:colOff>
                    <xdr:row>13</xdr:row>
                    <xdr:rowOff>38100</xdr:rowOff>
                  </from>
                  <to>
                    <xdr:col>5</xdr:col>
                    <xdr:colOff>1200150</xdr:colOff>
                    <xdr:row>13</xdr:row>
                    <xdr:rowOff>371475</xdr:rowOff>
                  </to>
                </anchor>
              </controlPr>
            </control>
          </mc:Choice>
        </mc:AlternateContent>
        <mc:AlternateContent xmlns:mc="http://schemas.openxmlformats.org/markup-compatibility/2006">
          <mc:Choice Requires="x14">
            <control shapeId="26660" r:id="rId34" name="Check Box 36">
              <controlPr defaultSize="0" autoFill="0" autoLine="0" autoPict="0">
                <anchor moveWithCells="1">
                  <from>
                    <xdr:col>6</xdr:col>
                    <xdr:colOff>66675</xdr:colOff>
                    <xdr:row>13</xdr:row>
                    <xdr:rowOff>28575</xdr:rowOff>
                  </from>
                  <to>
                    <xdr:col>6</xdr:col>
                    <xdr:colOff>1162050</xdr:colOff>
                    <xdr:row>13</xdr:row>
                    <xdr:rowOff>361950</xdr:rowOff>
                  </to>
                </anchor>
              </controlPr>
            </control>
          </mc:Choice>
        </mc:AlternateContent>
        <mc:AlternateContent xmlns:mc="http://schemas.openxmlformats.org/markup-compatibility/2006">
          <mc:Choice Requires="x14">
            <control shapeId="26661" r:id="rId35" name="Check Box 37">
              <controlPr defaultSize="0" autoFill="0" autoLine="0" autoPict="0">
                <anchor moveWithCells="1">
                  <from>
                    <xdr:col>4</xdr:col>
                    <xdr:colOff>76200</xdr:colOff>
                    <xdr:row>14</xdr:row>
                    <xdr:rowOff>38100</xdr:rowOff>
                  </from>
                  <to>
                    <xdr:col>4</xdr:col>
                    <xdr:colOff>1219200</xdr:colOff>
                    <xdr:row>14</xdr:row>
                    <xdr:rowOff>371475</xdr:rowOff>
                  </to>
                </anchor>
              </controlPr>
            </control>
          </mc:Choice>
        </mc:AlternateContent>
        <mc:AlternateContent xmlns:mc="http://schemas.openxmlformats.org/markup-compatibility/2006">
          <mc:Choice Requires="x14">
            <control shapeId="26662" r:id="rId36" name="Check Box 38">
              <controlPr defaultSize="0" autoFill="0" autoLine="0" autoPict="0">
                <anchor moveWithCells="1">
                  <from>
                    <xdr:col>5</xdr:col>
                    <xdr:colOff>95250</xdr:colOff>
                    <xdr:row>14</xdr:row>
                    <xdr:rowOff>38100</xdr:rowOff>
                  </from>
                  <to>
                    <xdr:col>5</xdr:col>
                    <xdr:colOff>1238250</xdr:colOff>
                    <xdr:row>14</xdr:row>
                    <xdr:rowOff>371475</xdr:rowOff>
                  </to>
                </anchor>
              </controlPr>
            </control>
          </mc:Choice>
        </mc:AlternateContent>
        <mc:AlternateContent xmlns:mc="http://schemas.openxmlformats.org/markup-compatibility/2006">
          <mc:Choice Requires="x14">
            <control shapeId="26664" r:id="rId37" name="Check Box 40">
              <controlPr defaultSize="0" autoFill="0" autoLine="0" autoPict="0">
                <anchor moveWithCells="1">
                  <from>
                    <xdr:col>4</xdr:col>
                    <xdr:colOff>95250</xdr:colOff>
                    <xdr:row>15</xdr:row>
                    <xdr:rowOff>38100</xdr:rowOff>
                  </from>
                  <to>
                    <xdr:col>4</xdr:col>
                    <xdr:colOff>1238250</xdr:colOff>
                    <xdr:row>15</xdr:row>
                    <xdr:rowOff>371475</xdr:rowOff>
                  </to>
                </anchor>
              </controlPr>
            </control>
          </mc:Choice>
        </mc:AlternateContent>
        <mc:AlternateContent xmlns:mc="http://schemas.openxmlformats.org/markup-compatibility/2006">
          <mc:Choice Requires="x14">
            <control shapeId="26665" r:id="rId38" name="Check Box 41">
              <controlPr defaultSize="0" autoFill="0" autoLine="0" autoPict="0">
                <anchor moveWithCells="1">
                  <from>
                    <xdr:col>5</xdr:col>
                    <xdr:colOff>114300</xdr:colOff>
                    <xdr:row>15</xdr:row>
                    <xdr:rowOff>38100</xdr:rowOff>
                  </from>
                  <to>
                    <xdr:col>5</xdr:col>
                    <xdr:colOff>1200150</xdr:colOff>
                    <xdr:row>15</xdr:row>
                    <xdr:rowOff>371475</xdr:rowOff>
                  </to>
                </anchor>
              </controlPr>
            </control>
          </mc:Choice>
        </mc:AlternateContent>
        <mc:AlternateContent xmlns:mc="http://schemas.openxmlformats.org/markup-compatibility/2006">
          <mc:Choice Requires="x14">
            <control shapeId="26666" r:id="rId39" name="Check Box 42">
              <controlPr defaultSize="0" autoFill="0" autoLine="0" autoPict="0">
                <anchor moveWithCells="1">
                  <from>
                    <xdr:col>6</xdr:col>
                    <xdr:colOff>76200</xdr:colOff>
                    <xdr:row>15</xdr:row>
                    <xdr:rowOff>38100</xdr:rowOff>
                  </from>
                  <to>
                    <xdr:col>6</xdr:col>
                    <xdr:colOff>1162050</xdr:colOff>
                    <xdr:row>15</xdr:row>
                    <xdr:rowOff>371475</xdr:rowOff>
                  </to>
                </anchor>
              </controlPr>
            </control>
          </mc:Choice>
        </mc:AlternateContent>
        <mc:AlternateContent xmlns:mc="http://schemas.openxmlformats.org/markup-compatibility/2006">
          <mc:Choice Requires="x14">
            <control shapeId="26667" r:id="rId40" name="Check Box 43">
              <controlPr defaultSize="0" autoFill="0" autoLine="0" autoPict="0">
                <anchor moveWithCells="1">
                  <from>
                    <xdr:col>6</xdr:col>
                    <xdr:colOff>66675</xdr:colOff>
                    <xdr:row>9</xdr:row>
                    <xdr:rowOff>95250</xdr:rowOff>
                  </from>
                  <to>
                    <xdr:col>6</xdr:col>
                    <xdr:colOff>1219200</xdr:colOff>
                    <xdr:row>9</xdr:row>
                    <xdr:rowOff>476250</xdr:rowOff>
                  </to>
                </anchor>
              </controlPr>
            </control>
          </mc:Choice>
        </mc:AlternateContent>
        <mc:AlternateContent xmlns:mc="http://schemas.openxmlformats.org/markup-compatibility/2006">
          <mc:Choice Requires="x14">
            <control shapeId="26668" r:id="rId41" name="Check Box 44">
              <controlPr defaultSize="0" autoFill="0" autoLine="0" autoPict="0">
                <anchor moveWithCells="1">
                  <from>
                    <xdr:col>6</xdr:col>
                    <xdr:colOff>76200</xdr:colOff>
                    <xdr:row>14</xdr:row>
                    <xdr:rowOff>104775</xdr:rowOff>
                  </from>
                  <to>
                    <xdr:col>6</xdr:col>
                    <xdr:colOff>1352550</xdr:colOff>
                    <xdr:row>14</xdr:row>
                    <xdr:rowOff>485775</xdr:rowOff>
                  </to>
                </anchor>
              </controlPr>
            </control>
          </mc:Choice>
        </mc:AlternateContent>
        <mc:AlternateContent xmlns:mc="http://schemas.openxmlformats.org/markup-compatibility/2006">
          <mc:Choice Requires="x14">
            <control shapeId="26676" r:id="rId42" name="Check Box 52">
              <controlPr defaultSize="0" autoFill="0" autoLine="0" autoPict="0">
                <anchor moveWithCells="1">
                  <from>
                    <xdr:col>4</xdr:col>
                    <xdr:colOff>95250</xdr:colOff>
                    <xdr:row>16</xdr:row>
                    <xdr:rowOff>57150</xdr:rowOff>
                  </from>
                  <to>
                    <xdr:col>4</xdr:col>
                    <xdr:colOff>1390650</xdr:colOff>
                    <xdr:row>16</xdr:row>
                    <xdr:rowOff>361950</xdr:rowOff>
                  </to>
                </anchor>
              </controlPr>
            </control>
          </mc:Choice>
        </mc:AlternateContent>
        <mc:AlternateContent xmlns:mc="http://schemas.openxmlformats.org/markup-compatibility/2006">
          <mc:Choice Requires="x14">
            <control shapeId="26677" r:id="rId43" name="Check Box 53">
              <controlPr defaultSize="0" autoFill="0" autoLine="0" autoPict="0">
                <anchor moveWithCells="1">
                  <from>
                    <xdr:col>5</xdr:col>
                    <xdr:colOff>95250</xdr:colOff>
                    <xdr:row>16</xdr:row>
                    <xdr:rowOff>57150</xdr:rowOff>
                  </from>
                  <to>
                    <xdr:col>5</xdr:col>
                    <xdr:colOff>1390650</xdr:colOff>
                    <xdr:row>16</xdr:row>
                    <xdr:rowOff>361950</xdr:rowOff>
                  </to>
                </anchor>
              </controlPr>
            </control>
          </mc:Choice>
        </mc:AlternateContent>
        <mc:AlternateContent xmlns:mc="http://schemas.openxmlformats.org/markup-compatibility/2006">
          <mc:Choice Requires="x14">
            <control shapeId="26678" r:id="rId44" name="Check Box 54">
              <controlPr defaultSize="0" autoFill="0" autoLine="0" autoPict="0">
                <anchor moveWithCells="1">
                  <from>
                    <xdr:col>6</xdr:col>
                    <xdr:colOff>95250</xdr:colOff>
                    <xdr:row>16</xdr:row>
                    <xdr:rowOff>57150</xdr:rowOff>
                  </from>
                  <to>
                    <xdr:col>6</xdr:col>
                    <xdr:colOff>1390650</xdr:colOff>
                    <xdr:row>16</xdr:row>
                    <xdr:rowOff>361950</xdr:rowOff>
                  </to>
                </anchor>
              </controlPr>
            </control>
          </mc:Choice>
        </mc:AlternateContent>
        <mc:AlternateContent xmlns:mc="http://schemas.openxmlformats.org/markup-compatibility/2006">
          <mc:Choice Requires="x14">
            <control shapeId="26679" r:id="rId45" name="Check Box 55">
              <controlPr defaultSize="0" autoFill="0" autoLine="0" autoPict="0">
                <anchor moveWithCells="1">
                  <from>
                    <xdr:col>4</xdr:col>
                    <xdr:colOff>95250</xdr:colOff>
                    <xdr:row>17</xdr:row>
                    <xdr:rowOff>57150</xdr:rowOff>
                  </from>
                  <to>
                    <xdr:col>4</xdr:col>
                    <xdr:colOff>1390650</xdr:colOff>
                    <xdr:row>17</xdr:row>
                    <xdr:rowOff>361950</xdr:rowOff>
                  </to>
                </anchor>
              </controlPr>
            </control>
          </mc:Choice>
        </mc:AlternateContent>
        <mc:AlternateContent xmlns:mc="http://schemas.openxmlformats.org/markup-compatibility/2006">
          <mc:Choice Requires="x14">
            <control shapeId="26680" r:id="rId46" name="Check Box 56">
              <controlPr defaultSize="0" autoFill="0" autoLine="0" autoPict="0">
                <anchor moveWithCells="1">
                  <from>
                    <xdr:col>5</xdr:col>
                    <xdr:colOff>95250</xdr:colOff>
                    <xdr:row>17</xdr:row>
                    <xdr:rowOff>57150</xdr:rowOff>
                  </from>
                  <to>
                    <xdr:col>5</xdr:col>
                    <xdr:colOff>1390650</xdr:colOff>
                    <xdr:row>17</xdr:row>
                    <xdr:rowOff>361950</xdr:rowOff>
                  </to>
                </anchor>
              </controlPr>
            </control>
          </mc:Choice>
        </mc:AlternateContent>
        <mc:AlternateContent xmlns:mc="http://schemas.openxmlformats.org/markup-compatibility/2006">
          <mc:Choice Requires="x14">
            <control shapeId="26681" r:id="rId47" name="Check Box 57">
              <controlPr defaultSize="0" autoFill="0" autoLine="0" autoPict="0">
                <anchor moveWithCells="1">
                  <from>
                    <xdr:col>6</xdr:col>
                    <xdr:colOff>95250</xdr:colOff>
                    <xdr:row>17</xdr:row>
                    <xdr:rowOff>57150</xdr:rowOff>
                  </from>
                  <to>
                    <xdr:col>6</xdr:col>
                    <xdr:colOff>1390650</xdr:colOff>
                    <xdr:row>17</xdr:row>
                    <xdr:rowOff>361950</xdr:rowOff>
                  </to>
                </anchor>
              </controlPr>
            </control>
          </mc:Choice>
        </mc:AlternateContent>
        <mc:AlternateContent xmlns:mc="http://schemas.openxmlformats.org/markup-compatibility/2006">
          <mc:Choice Requires="x14">
            <control shapeId="26682" r:id="rId48" name="Check Box 58">
              <controlPr defaultSize="0" autoFill="0" autoLine="0" autoPict="0">
                <anchor moveWithCells="1">
                  <from>
                    <xdr:col>4</xdr:col>
                    <xdr:colOff>95250</xdr:colOff>
                    <xdr:row>18</xdr:row>
                    <xdr:rowOff>104775</xdr:rowOff>
                  </from>
                  <to>
                    <xdr:col>4</xdr:col>
                    <xdr:colOff>1247775</xdr:colOff>
                    <xdr:row>18</xdr:row>
                    <xdr:rowOff>533400</xdr:rowOff>
                  </to>
                </anchor>
              </controlPr>
            </control>
          </mc:Choice>
        </mc:AlternateContent>
        <mc:AlternateContent xmlns:mc="http://schemas.openxmlformats.org/markup-compatibility/2006">
          <mc:Choice Requires="x14">
            <control shapeId="26683" r:id="rId49" name="Check Box 59">
              <controlPr defaultSize="0" autoFill="0" autoLine="0" autoPict="0">
                <anchor moveWithCells="1">
                  <from>
                    <xdr:col>4</xdr:col>
                    <xdr:colOff>95250</xdr:colOff>
                    <xdr:row>20</xdr:row>
                    <xdr:rowOff>285750</xdr:rowOff>
                  </from>
                  <to>
                    <xdr:col>4</xdr:col>
                    <xdr:colOff>1257300</xdr:colOff>
                    <xdr:row>21</xdr:row>
                    <xdr:rowOff>361950</xdr:rowOff>
                  </to>
                </anchor>
              </controlPr>
            </control>
          </mc:Choice>
        </mc:AlternateContent>
        <mc:AlternateContent xmlns:mc="http://schemas.openxmlformats.org/markup-compatibility/2006">
          <mc:Choice Requires="x14">
            <control shapeId="26684" r:id="rId50" name="Check Box 60">
              <controlPr defaultSize="0" autoFill="0" autoLine="0" autoPict="0">
                <anchor moveWithCells="1">
                  <from>
                    <xdr:col>4</xdr:col>
                    <xdr:colOff>104775</xdr:colOff>
                    <xdr:row>19</xdr:row>
                    <xdr:rowOff>57150</xdr:rowOff>
                  </from>
                  <to>
                    <xdr:col>4</xdr:col>
                    <xdr:colOff>1276350</xdr:colOff>
                    <xdr:row>19</xdr:row>
                    <xdr:rowOff>371475</xdr:rowOff>
                  </to>
                </anchor>
              </controlPr>
            </control>
          </mc:Choice>
        </mc:AlternateContent>
        <mc:AlternateContent xmlns:mc="http://schemas.openxmlformats.org/markup-compatibility/2006">
          <mc:Choice Requires="x14">
            <control shapeId="26685" r:id="rId51" name="Check Box 61">
              <controlPr defaultSize="0" autoFill="0" autoLine="0" autoPict="0">
                <anchor moveWithCells="1">
                  <from>
                    <xdr:col>6</xdr:col>
                    <xdr:colOff>133350</xdr:colOff>
                    <xdr:row>18</xdr:row>
                    <xdr:rowOff>142875</xdr:rowOff>
                  </from>
                  <to>
                    <xdr:col>6</xdr:col>
                    <xdr:colOff>1285875</xdr:colOff>
                    <xdr:row>18</xdr:row>
                    <xdr:rowOff>571500</xdr:rowOff>
                  </to>
                </anchor>
              </controlPr>
            </control>
          </mc:Choice>
        </mc:AlternateContent>
        <mc:AlternateContent xmlns:mc="http://schemas.openxmlformats.org/markup-compatibility/2006">
          <mc:Choice Requires="x14">
            <control shapeId="26686" r:id="rId52" name="Check Box 62">
              <controlPr defaultSize="0" autoFill="0" autoLine="0" autoPict="0">
                <anchor moveWithCells="1">
                  <from>
                    <xdr:col>5</xdr:col>
                    <xdr:colOff>133350</xdr:colOff>
                    <xdr:row>18</xdr:row>
                    <xdr:rowOff>133350</xdr:rowOff>
                  </from>
                  <to>
                    <xdr:col>5</xdr:col>
                    <xdr:colOff>1295400</xdr:colOff>
                    <xdr:row>18</xdr:row>
                    <xdr:rowOff>552450</xdr:rowOff>
                  </to>
                </anchor>
              </controlPr>
            </control>
          </mc:Choice>
        </mc:AlternateContent>
        <mc:AlternateContent xmlns:mc="http://schemas.openxmlformats.org/markup-compatibility/2006">
          <mc:Choice Requires="x14">
            <control shapeId="26687" r:id="rId53" name="Check Box 63">
              <controlPr defaultSize="0" autoFill="0" autoLine="0" autoPict="0">
                <anchor moveWithCells="1">
                  <from>
                    <xdr:col>6</xdr:col>
                    <xdr:colOff>142875</xdr:colOff>
                    <xdr:row>20</xdr:row>
                    <xdr:rowOff>266700</xdr:rowOff>
                  </from>
                  <to>
                    <xdr:col>6</xdr:col>
                    <xdr:colOff>1314450</xdr:colOff>
                    <xdr:row>21</xdr:row>
                    <xdr:rowOff>342900</xdr:rowOff>
                  </to>
                </anchor>
              </controlPr>
            </control>
          </mc:Choice>
        </mc:AlternateContent>
        <mc:AlternateContent xmlns:mc="http://schemas.openxmlformats.org/markup-compatibility/2006">
          <mc:Choice Requires="x14">
            <control shapeId="26688" r:id="rId54" name="Check Box 64">
              <controlPr defaultSize="0" autoFill="0" autoLine="0" autoPict="0">
                <anchor moveWithCells="1">
                  <from>
                    <xdr:col>5</xdr:col>
                    <xdr:colOff>133350</xdr:colOff>
                    <xdr:row>20</xdr:row>
                    <xdr:rowOff>295275</xdr:rowOff>
                  </from>
                  <to>
                    <xdr:col>5</xdr:col>
                    <xdr:colOff>1295400</xdr:colOff>
                    <xdr:row>21</xdr:row>
                    <xdr:rowOff>371475</xdr:rowOff>
                  </to>
                </anchor>
              </controlPr>
            </control>
          </mc:Choice>
        </mc:AlternateContent>
        <mc:AlternateContent xmlns:mc="http://schemas.openxmlformats.org/markup-compatibility/2006">
          <mc:Choice Requires="x14">
            <control shapeId="26689" r:id="rId55" name="Check Box 65">
              <controlPr defaultSize="0" autoFill="0" autoLine="0" autoPict="0">
                <anchor moveWithCells="1">
                  <from>
                    <xdr:col>6</xdr:col>
                    <xdr:colOff>142875</xdr:colOff>
                    <xdr:row>19</xdr:row>
                    <xdr:rowOff>66675</xdr:rowOff>
                  </from>
                  <to>
                    <xdr:col>6</xdr:col>
                    <xdr:colOff>1314450</xdr:colOff>
                    <xdr:row>19</xdr:row>
                    <xdr:rowOff>381000</xdr:rowOff>
                  </to>
                </anchor>
              </controlPr>
            </control>
          </mc:Choice>
        </mc:AlternateContent>
        <mc:AlternateContent xmlns:mc="http://schemas.openxmlformats.org/markup-compatibility/2006">
          <mc:Choice Requires="x14">
            <control shapeId="26690" r:id="rId56" name="Check Box 66">
              <controlPr defaultSize="0" autoFill="0" autoLine="0" autoPict="0">
                <anchor moveWithCells="1">
                  <from>
                    <xdr:col>5</xdr:col>
                    <xdr:colOff>114300</xdr:colOff>
                    <xdr:row>19</xdr:row>
                    <xdr:rowOff>66675</xdr:rowOff>
                  </from>
                  <to>
                    <xdr:col>5</xdr:col>
                    <xdr:colOff>1276350</xdr:colOff>
                    <xdr:row>19</xdr:row>
                    <xdr:rowOff>381000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2" id="{9C89FDEF-16A8-4D66-9A08-C663398A2BA2}">
            <xm:f>'2. Kontrola (i)'!$E$6</xm:f>
            <x14:dxf>
              <fill>
                <patternFill>
                  <bgColor theme="3" tint="0.79998168889431442"/>
                </patternFill>
              </fill>
            </x14:dxf>
          </x14:cfRule>
          <xm:sqref>A6:A12</xm:sqref>
        </x14:conditionalFormatting>
        <x14:conditionalFormatting xmlns:xm="http://schemas.microsoft.com/office/excel/2006/main">
          <x14:cfRule type="expression" priority="18" id="{1021753F-3B2F-4711-9178-E3D5BA72D46B}">
            <xm:f>'2. Kontrola (i)'!$E$7</xm:f>
            <x14:dxf>
              <fill>
                <patternFill>
                  <bgColor theme="3" tint="0.79998168889431442"/>
                </patternFill>
              </fill>
            </x14:dxf>
          </x14:cfRule>
          <xm:sqref>A13:A16</xm:sqref>
        </x14:conditionalFormatting>
        <x14:conditionalFormatting xmlns:xm="http://schemas.microsoft.com/office/excel/2006/main">
          <x14:cfRule type="expression" priority="3" id="{DEC6C301-A6DF-4D9F-9485-65963B98ECC8}">
            <xm:f>'2. Kontrola (i)'!$E$12</xm:f>
            <x14:dxf>
              <fill>
                <patternFill>
                  <bgColor theme="3" tint="0.79998168889431442"/>
                </patternFill>
              </fill>
            </x14:dxf>
          </x14:cfRule>
          <xm:sqref>A17:A18</xm:sqref>
        </x14:conditionalFormatting>
        <x14:conditionalFormatting xmlns:xm="http://schemas.microsoft.com/office/excel/2006/main">
          <x14:cfRule type="expression" priority="4" id="{6C7206F0-ED18-408C-A590-F2B89590F8EC}">
            <xm:f>'2. Kontrola (i)'!$E$11</xm:f>
            <x14:dxf>
              <fill>
                <patternFill>
                  <bgColor theme="3" tint="0.79998168889431442"/>
                </patternFill>
              </fill>
            </x14:dxf>
          </x14:cfRule>
          <xm:sqref>A19</xm:sqref>
        </x14:conditionalFormatting>
        <x14:conditionalFormatting xmlns:xm="http://schemas.microsoft.com/office/excel/2006/main">
          <x14:cfRule type="expression" priority="6" id="{5FAA8D2D-CC4E-4269-B2E8-297BB12F78AE}">
            <xm:f>'2. Kontrola (i)'!$E$8</xm:f>
            <x14:dxf>
              <fill>
                <patternFill>
                  <bgColor theme="3" tint="0.79998168889431442"/>
                </patternFill>
              </fill>
            </x14:dxf>
          </x14:cfRule>
          <xm:sqref>A20</xm:sqref>
        </x14:conditionalFormatting>
        <x14:conditionalFormatting xmlns:xm="http://schemas.microsoft.com/office/excel/2006/main">
          <x14:cfRule type="expression" priority="5" id="{E716233B-EC1F-4928-A880-94971BDC00A8}">
            <xm:f>'2. Kontrola (i)'!$E$9</xm:f>
            <x14:dxf>
              <fill>
                <patternFill>
                  <bgColor theme="3" tint="0.79998168889431442"/>
                </patternFill>
              </fill>
            </x14:dxf>
          </x14:cfRule>
          <xm:sqref>A21:A22</xm:sqref>
        </x14:conditionalFormatting>
        <x14:conditionalFormatting xmlns:xm="http://schemas.microsoft.com/office/excel/2006/main">
          <x14:cfRule type="containsText" priority="1" operator="containsText" id="{F598F837-CD4A-44DC-B07C-46BFC9F4673D}">
            <xm:f>NOT(ISERROR(SEARCH($B$24,B24)))</xm:f>
            <xm:f>$B$24</xm:f>
            <x14:dxf>
              <fill>
                <patternFill>
                  <bgColor rgb="FF00B050"/>
                </patternFill>
              </fill>
            </x14:dxf>
          </x14:cfRule>
          <xm:sqref>B24:E24</xm:sqref>
        </x14:conditionalFormatting>
        <x14:conditionalFormatting xmlns:xm="http://schemas.microsoft.com/office/excel/2006/main">
          <x14:cfRule type="containsText" priority="2" operator="containsText" id="{52FB1BD0-D97A-467A-A5F7-E847F2FFA89E}">
            <xm:f>NOT(ISERROR(SEARCH($B$25,B25)))</xm:f>
            <xm:f>$B$25</xm:f>
            <x14:dxf>
              <fill>
                <patternFill>
                  <bgColor rgb="FFFF0000"/>
                </patternFill>
              </fill>
            </x14:dxf>
          </x14:cfRule>
          <xm:sqref>B25:E25</xm:sqref>
        </x14:conditionalFormatting>
        <x14:conditionalFormatting xmlns:xm="http://schemas.microsoft.com/office/excel/2006/main">
          <x14:cfRule type="expression" priority="21" id="{7416760A-4D9F-429A-9BB3-FFBBCADC4AE2}">
            <xm:f>'2. Kontrola (i)'!$F$6</xm:f>
            <x14:dxf>
              <fill>
                <patternFill>
                  <bgColor theme="3" tint="0.79998168889431442"/>
                </patternFill>
              </fill>
            </x14:dxf>
          </x14:cfRule>
          <xm:sqref>G6:G12</xm:sqref>
        </x14:conditionalFormatting>
        <x14:conditionalFormatting xmlns:xm="http://schemas.microsoft.com/office/excel/2006/main">
          <x14:cfRule type="expression" priority="19" id="{11492985-AE21-43C2-B873-A1D1E1695C81}">
            <xm:f>'2. Kontrola (i)'!$F$7</xm:f>
            <x14:dxf>
              <fill>
                <patternFill>
                  <bgColor theme="3" tint="0.79998168889431442"/>
                </patternFill>
              </fill>
            </x14:dxf>
          </x14:cfRule>
          <xm:sqref>G13:G16</xm:sqref>
        </x14:conditionalFormatting>
        <x14:conditionalFormatting xmlns:xm="http://schemas.microsoft.com/office/excel/2006/main">
          <x14:cfRule type="expression" priority="15" id="{78193C8D-7FF9-4B7C-8E83-98F035F0399B}">
            <xm:f>'2. Kontrola (i)'!$F$12</xm:f>
            <x14:dxf>
              <fill>
                <patternFill>
                  <bgColor theme="3" tint="0.79998168889431442"/>
                </patternFill>
              </fill>
            </x14:dxf>
          </x14:cfRule>
          <xm:sqref>G17:G18</xm:sqref>
        </x14:conditionalFormatting>
        <x14:conditionalFormatting xmlns:xm="http://schemas.microsoft.com/office/excel/2006/main">
          <x14:cfRule type="expression" priority="12" id="{8A7CFF31-BF04-43EF-B917-4F1635DBB554}">
            <xm:f>'2. Kontrola (i)'!$F$11</xm:f>
            <x14:dxf>
              <fill>
                <patternFill>
                  <bgColor theme="3" tint="0.79998168889431442"/>
                </patternFill>
              </fill>
            </x14:dxf>
          </x14:cfRule>
          <xm:sqref>G19</xm:sqref>
        </x14:conditionalFormatting>
        <x14:conditionalFormatting xmlns:xm="http://schemas.microsoft.com/office/excel/2006/main">
          <x14:cfRule type="expression" priority="11" id="{6EB5E96C-C555-4F03-BE83-F76973FE0069}">
            <xm:f>'2. Kontrola (i)'!$F$8</xm:f>
            <x14:dxf>
              <fill>
                <patternFill>
                  <bgColor theme="3" tint="0.79998168889431442"/>
                </patternFill>
              </fill>
            </x14:dxf>
          </x14:cfRule>
          <xm:sqref>G20</xm:sqref>
        </x14:conditionalFormatting>
        <x14:conditionalFormatting xmlns:xm="http://schemas.microsoft.com/office/excel/2006/main">
          <x14:cfRule type="expression" priority="7" id="{D8A79D8B-C820-4473-B64A-8B5534F46C13}">
            <xm:f>'2. Kontrola (i)'!$F$9</xm:f>
            <x14:dxf>
              <fill>
                <patternFill>
                  <bgColor theme="3" tint="0.79998168889431442"/>
                </patternFill>
              </fill>
            </x14:dxf>
          </x14:cfRule>
          <xm:sqref>G21:G22</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14"/>
  <sheetViews>
    <sheetView showGridLines="0" workbookViewId="0">
      <selection activeCell="F8" sqref="F8:G8"/>
    </sheetView>
  </sheetViews>
  <sheetFormatPr defaultRowHeight="15" x14ac:dyDescent="0.25"/>
  <cols>
    <col min="1" max="1" width="11.7109375" bestFit="1" customWidth="1"/>
    <col min="2" max="2" width="64.7109375" customWidth="1"/>
    <col min="3" max="3" width="4.28515625" customWidth="1"/>
    <col min="4" max="4" width="6.28515625" customWidth="1"/>
    <col min="5" max="5" width="22.42578125" customWidth="1"/>
    <col min="6" max="6" width="21.28515625" customWidth="1"/>
    <col min="7" max="7" width="80.7109375" customWidth="1"/>
  </cols>
  <sheetData>
    <row r="1" spans="1:10" ht="23.25" x14ac:dyDescent="0.35">
      <c r="A1" s="56" t="s">
        <v>18</v>
      </c>
      <c r="B1" s="292"/>
      <c r="C1" s="292"/>
      <c r="D1" s="292"/>
      <c r="E1" s="292"/>
      <c r="F1" s="292"/>
      <c r="G1" s="292"/>
    </row>
    <row r="2" spans="1:10" ht="28.5" x14ac:dyDescent="0.25">
      <c r="A2" s="45" t="s">
        <v>76</v>
      </c>
      <c r="B2" s="342" t="s">
        <v>77</v>
      </c>
      <c r="C2" s="342"/>
      <c r="D2" s="342"/>
      <c r="E2" s="342"/>
      <c r="F2" s="342"/>
      <c r="G2" s="342"/>
    </row>
    <row r="3" spans="1:10" ht="18.75" x14ac:dyDescent="0.3">
      <c r="A3" s="59"/>
      <c r="B3" s="60"/>
      <c r="C3" s="60"/>
      <c r="D3" s="59"/>
      <c r="E3" s="60"/>
      <c r="F3" s="60"/>
      <c r="G3" s="60"/>
    </row>
    <row r="4" spans="1:10" ht="21" x14ac:dyDescent="0.35">
      <c r="A4" s="62" t="s">
        <v>104</v>
      </c>
      <c r="B4" s="63" t="s">
        <v>105</v>
      </c>
      <c r="C4" s="64"/>
      <c r="D4" s="65"/>
      <c r="E4" s="65"/>
      <c r="F4" s="61"/>
      <c r="G4" s="61"/>
    </row>
    <row r="5" spans="1:10" ht="18.75" x14ac:dyDescent="0.3">
      <c r="A5" s="57" t="s">
        <v>21</v>
      </c>
      <c r="B5" s="58" t="s">
        <v>22</v>
      </c>
      <c r="C5" s="58"/>
      <c r="D5" s="57"/>
      <c r="E5" s="58" t="s">
        <v>45</v>
      </c>
      <c r="F5" s="58" t="s">
        <v>46</v>
      </c>
      <c r="G5" s="58" t="s">
        <v>24</v>
      </c>
    </row>
    <row r="6" spans="1:10" ht="136.5" customHeight="1" x14ac:dyDescent="0.25">
      <c r="A6" s="3">
        <v>1</v>
      </c>
      <c r="B6" s="338" t="s">
        <v>911</v>
      </c>
      <c r="C6" s="338"/>
      <c r="D6" s="338"/>
      <c r="E6" s="2" t="b">
        <v>0</v>
      </c>
      <c r="F6" s="2" t="b">
        <v>1</v>
      </c>
      <c r="G6" s="42" t="s">
        <v>106</v>
      </c>
      <c r="H6" s="141" t="str">
        <f>IF(AND(E6=TRUE,F6=TRUE),"PRAVDA","")</f>
        <v/>
      </c>
      <c r="J6" s="173" t="s">
        <v>48</v>
      </c>
    </row>
    <row r="7" spans="1:10" x14ac:dyDescent="0.25">
      <c r="B7" s="9"/>
    </row>
    <row r="8" spans="1:10" ht="23.25" x14ac:dyDescent="0.35">
      <c r="A8" s="4" t="s">
        <v>29</v>
      </c>
      <c r="B8" s="295" t="str">
        <f>IF(F6=TRUE,"Projekt nevyžaduje další kontrolu souladu se Směrnicí 2001/42/EC","")</f>
        <v>Projekt nevyžaduje další kontrolu souladu se Směrnicí 2001/42/EC</v>
      </c>
      <c r="C8" s="295"/>
      <c r="D8" s="295"/>
      <c r="E8" s="295"/>
      <c r="F8" s="296" t="str">
        <f>IF(F6=TRUE,"Pokračujte na další směrnici kliknutím zde","")</f>
        <v>Pokračujte na další směrnici kliknutím zde</v>
      </c>
      <c r="G8" s="296"/>
      <c r="H8" s="330" t="s">
        <v>53</v>
      </c>
      <c r="I8" s="331"/>
      <c r="J8" s="331"/>
    </row>
    <row r="9" spans="1:10" ht="23.25" x14ac:dyDescent="0.35">
      <c r="B9" s="295" t="str">
        <f>IF(E6=TRUE,"Projekt vyžaduje další kontrolu souladu se Směrnicí 2001/42/EC","")</f>
        <v/>
      </c>
      <c r="C9" s="295"/>
      <c r="D9" s="295"/>
      <c r="E9" s="295"/>
      <c r="F9" s="296" t="str">
        <f>IF(E6=TRUE,"Pro další otázky týkajíci se Směrnice 2001/42/EC klikněte zde","")</f>
        <v/>
      </c>
      <c r="G9" s="296"/>
      <c r="H9" s="330"/>
      <c r="I9" s="331"/>
      <c r="J9" s="331"/>
    </row>
    <row r="14" spans="1:10" x14ac:dyDescent="0.25">
      <c r="B14" s="10"/>
    </row>
  </sheetData>
  <mergeCells count="8">
    <mergeCell ref="H8:J9"/>
    <mergeCell ref="B9:E9"/>
    <mergeCell ref="F9:G9"/>
    <mergeCell ref="B1:G1"/>
    <mergeCell ref="B2:G2"/>
    <mergeCell ref="B6:D6"/>
    <mergeCell ref="B8:E8"/>
    <mergeCell ref="F8:G8"/>
  </mergeCells>
  <conditionalFormatting sqref="H6">
    <cfRule type="expression" dxfId="190" priority="6">
      <formula>$E$6</formula>
    </cfRule>
  </conditionalFormatting>
  <conditionalFormatting sqref="H8:J9">
    <cfRule type="expression" dxfId="189" priority="4">
      <formula>$H$6</formula>
    </cfRule>
  </conditionalFormatting>
  <conditionalFormatting sqref="I6">
    <cfRule type="expression" dxfId="188" priority="7">
      <formula>$F$6</formula>
    </cfRule>
  </conditionalFormatting>
  <conditionalFormatting sqref="J6">
    <cfRule type="expression" dxfId="187" priority="5">
      <formula>$H$6</formula>
    </cfRule>
  </conditionalFormatting>
  <hyperlinks>
    <hyperlink ref="G6" location="'§ 10a-i zákona č. 100 2001 Sb.'!A1" display="link na samostatný sheet - § 10a-i zákona č. 100/2001 Sb., o posuzování vlivů na životní prostředí" xr:uid="{00000000-0004-0000-0A00-000000000000}"/>
    <hyperlink ref="F9:G9" location="'ii - LC'!A1" display="'ii - LC'!A1" xr:uid="{00000000-0004-0000-0A00-000001000000}"/>
    <hyperlink ref="F8:G8" location="'2.Kontrola (iii)'!A1" display="'2.Kontrola (iii)'!A1" xr:uid="{00000000-0004-0000-0A00-000002000000}"/>
  </hyperlinks>
  <pageMargins left="0.7" right="0.7" top="0.75" bottom="0.75" header="0.3" footer="0.3"/>
  <pageSetup paperSize="9" orientation="portrait" horizontalDpi="30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4</xdr:col>
                    <xdr:colOff>66675</xdr:colOff>
                    <xdr:row>5</xdr:row>
                    <xdr:rowOff>142875</xdr:rowOff>
                  </from>
                  <to>
                    <xdr:col>4</xdr:col>
                    <xdr:colOff>1295400</xdr:colOff>
                    <xdr:row>5</xdr:row>
                    <xdr:rowOff>1619250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5</xdr:col>
                    <xdr:colOff>66675</xdr:colOff>
                    <xdr:row>5</xdr:row>
                    <xdr:rowOff>142875</xdr:rowOff>
                  </from>
                  <to>
                    <xdr:col>5</xdr:col>
                    <xdr:colOff>1295400</xdr:colOff>
                    <xdr:row>5</xdr:row>
                    <xdr:rowOff>1619250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3" operator="containsText" id="{5B3E0CA6-3190-4471-90B4-88A2AB2A6256}">
            <xm:f>NOT(ISERROR(SEARCH($B$8,B8)))</xm:f>
            <xm:f>$B$8</xm:f>
            <x14:dxf>
              <fill>
                <patternFill>
                  <bgColor rgb="FF00B050"/>
                </patternFill>
              </fill>
            </x14:dxf>
          </x14:cfRule>
          <xm:sqref>B8:E8</xm:sqref>
        </x14:conditionalFormatting>
        <x14:conditionalFormatting xmlns:xm="http://schemas.microsoft.com/office/excel/2006/main">
          <x14:cfRule type="containsText" priority="1" operator="containsText" id="{0A658065-C9C2-4853-8623-B50621A0CEB4}">
            <xm:f>NOT(ISERROR(SEARCH($B$9,B9)))</xm:f>
            <xm:f>$B$9</xm:f>
            <x14:dxf>
              <fill>
                <patternFill>
                  <bgColor rgb="FFFF0000"/>
                </patternFill>
              </fill>
            </x14:dxf>
          </x14:cfRule>
          <xm:sqref>B9:E9</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10"/>
  <sheetViews>
    <sheetView showGridLines="0" workbookViewId="0">
      <selection activeCell="F9" sqref="F9:G9"/>
    </sheetView>
  </sheetViews>
  <sheetFormatPr defaultRowHeight="15" x14ac:dyDescent="0.25"/>
  <cols>
    <col min="1" max="1" width="11.7109375" bestFit="1" customWidth="1"/>
    <col min="2" max="2" width="64.7109375" customWidth="1"/>
    <col min="3" max="3" width="4.28515625" customWidth="1"/>
    <col min="4" max="4" width="6.28515625" customWidth="1"/>
    <col min="5" max="5" width="22.42578125" customWidth="1"/>
    <col min="6" max="6" width="21.28515625" customWidth="1"/>
    <col min="7" max="7" width="80.7109375" customWidth="1"/>
  </cols>
  <sheetData>
    <row r="1" spans="1:10" ht="23.25" x14ac:dyDescent="0.35">
      <c r="A1" s="56" t="s">
        <v>18</v>
      </c>
      <c r="B1" s="292" t="s">
        <v>107</v>
      </c>
      <c r="C1" s="292"/>
      <c r="D1" s="292"/>
      <c r="E1" s="292"/>
      <c r="F1" s="292"/>
      <c r="G1" s="292"/>
    </row>
    <row r="2" spans="1:10" ht="28.5" x14ac:dyDescent="0.25">
      <c r="A2" s="45" t="s">
        <v>76</v>
      </c>
      <c r="B2" s="342" t="s">
        <v>88</v>
      </c>
      <c r="C2" s="342"/>
      <c r="D2" s="342"/>
      <c r="E2" s="342"/>
      <c r="F2" s="342"/>
      <c r="G2" s="342"/>
    </row>
    <row r="3" spans="1:10" ht="18.75" x14ac:dyDescent="0.3">
      <c r="A3" s="59"/>
      <c r="B3" s="60"/>
      <c r="C3" s="60"/>
      <c r="D3" s="59"/>
      <c r="E3" s="60"/>
      <c r="F3" s="60"/>
      <c r="G3" s="60"/>
    </row>
    <row r="4" spans="1:10" ht="21" x14ac:dyDescent="0.35">
      <c r="A4" s="62" t="s">
        <v>104</v>
      </c>
      <c r="B4" s="63" t="s">
        <v>105</v>
      </c>
      <c r="C4" s="64"/>
      <c r="D4" s="65"/>
      <c r="E4" s="65"/>
      <c r="F4" s="61"/>
      <c r="G4" s="61"/>
    </row>
    <row r="5" spans="1:10" ht="18.75" x14ac:dyDescent="0.3">
      <c r="A5" s="57" t="s">
        <v>21</v>
      </c>
      <c r="B5" s="58" t="s">
        <v>22</v>
      </c>
      <c r="C5" s="58"/>
      <c r="D5" s="57"/>
      <c r="E5" s="58" t="s">
        <v>45</v>
      </c>
      <c r="F5" s="58" t="s">
        <v>46</v>
      </c>
      <c r="G5" s="58" t="s">
        <v>24</v>
      </c>
    </row>
    <row r="6" spans="1:10" ht="63.75" customHeight="1" x14ac:dyDescent="0.25">
      <c r="A6" s="358">
        <v>1</v>
      </c>
      <c r="B6" s="357" t="s">
        <v>108</v>
      </c>
      <c r="C6" s="357"/>
      <c r="D6" s="357"/>
      <c r="E6" s="359" t="b">
        <v>1</v>
      </c>
      <c r="F6" s="359" t="b">
        <v>0</v>
      </c>
      <c r="G6" s="219" t="s">
        <v>109</v>
      </c>
      <c r="J6" s="283"/>
    </row>
    <row r="7" spans="1:10" ht="27" customHeight="1" x14ac:dyDescent="0.25">
      <c r="A7" s="358"/>
      <c r="B7" s="357"/>
      <c r="C7" s="357"/>
      <c r="D7" s="357"/>
      <c r="E7" s="359"/>
      <c r="F7" s="359"/>
      <c r="G7" s="220" t="s">
        <v>798</v>
      </c>
      <c r="J7" s="283"/>
    </row>
    <row r="9" spans="1:10" ht="23.25" x14ac:dyDescent="0.35">
      <c r="A9" s="4" t="s">
        <v>29</v>
      </c>
      <c r="B9" s="295" t="str">
        <f>IF(E6=TRUE,"Projekt splňuje kritéria dle Směrnice 2001/42/EC","")</f>
        <v>Projekt splňuje kritéria dle Směrnice 2001/42/EC</v>
      </c>
      <c r="C9" s="295"/>
      <c r="D9" s="295"/>
      <c r="E9" s="295"/>
      <c r="F9" s="296" t="str">
        <f>IF(E6=TRUE,"Pokračujte na další směrnici kliknutím zde","")</f>
        <v>Pokračujte na další směrnici kliknutím zde</v>
      </c>
      <c r="G9" s="296"/>
    </row>
    <row r="10" spans="1:10" ht="25.5" customHeight="1" x14ac:dyDescent="0.35">
      <c r="B10" s="360" t="str">
        <f>IF(F6=TRUE,"Je třeba žádat kladné stanovisko, pokračujte ve validaci","")</f>
        <v/>
      </c>
      <c r="C10" s="361"/>
      <c r="D10" s="361"/>
      <c r="E10" s="362"/>
      <c r="F10" s="296" t="str">
        <f>IF(F6=TRUE,"Pokračujte kliknutím zde","")</f>
        <v/>
      </c>
      <c r="G10" s="296"/>
    </row>
  </sheetData>
  <mergeCells count="11">
    <mergeCell ref="A6:A7"/>
    <mergeCell ref="E6:E7"/>
    <mergeCell ref="F6:F7"/>
    <mergeCell ref="B10:E10"/>
    <mergeCell ref="F10:G10"/>
    <mergeCell ref="J6:J7"/>
    <mergeCell ref="B1:G1"/>
    <mergeCell ref="B2:G2"/>
    <mergeCell ref="B9:E9"/>
    <mergeCell ref="F9:G9"/>
    <mergeCell ref="B6:D7"/>
  </mergeCells>
  <conditionalFormatting sqref="H6:H7">
    <cfRule type="expression" dxfId="184" priority="3">
      <formula>$E$6</formula>
    </cfRule>
  </conditionalFormatting>
  <conditionalFormatting sqref="I6:I7">
    <cfRule type="expression" dxfId="183" priority="4">
      <formula>$F$6</formula>
    </cfRule>
  </conditionalFormatting>
  <hyperlinks>
    <hyperlink ref="F10:G10" location="'2.Kontrola (iii)'!A1" display="'2.Kontrola (iii)'!A1" xr:uid="{00000000-0004-0000-0B00-000000000000}"/>
    <hyperlink ref="F9:G9" location="'2.Kontrola (iii)'!A1" display="'2.Kontrola (iii)'!A1" xr:uid="{00000000-0004-0000-0B00-000001000000}"/>
    <hyperlink ref="G7" r:id="rId1" xr:uid="{00000000-0004-0000-0B00-000002000000}"/>
  </hyperlinks>
  <pageMargins left="0.7" right="0.7" top="0.75" bottom="0.75" header="0.3" footer="0.3"/>
  <pageSetup paperSize="9" orientation="portrait" horizontalDpi="300" verticalDpi="0" r:id="rId2"/>
  <drawing r:id="rId3"/>
  <legacyDrawing r:id="rId4"/>
  <mc:AlternateContent xmlns:mc="http://schemas.openxmlformats.org/markup-compatibility/2006">
    <mc:Choice Requires="x14">
      <controls>
        <mc:AlternateContent xmlns:mc="http://schemas.openxmlformats.org/markup-compatibility/2006">
          <mc:Choice Requires="x14">
            <control shapeId="28673" r:id="rId5" name="Check Box 1">
              <controlPr defaultSize="0" autoFill="0" autoLine="0" autoPict="0">
                <anchor moveWithCells="1">
                  <from>
                    <xdr:col>4</xdr:col>
                    <xdr:colOff>95250</xdr:colOff>
                    <xdr:row>5</xdr:row>
                    <xdr:rowOff>95250</xdr:rowOff>
                  </from>
                  <to>
                    <xdr:col>4</xdr:col>
                    <xdr:colOff>1390650</xdr:colOff>
                    <xdr:row>6</xdr:row>
                    <xdr:rowOff>95250</xdr:rowOff>
                  </to>
                </anchor>
              </controlPr>
            </control>
          </mc:Choice>
        </mc:AlternateContent>
        <mc:AlternateContent xmlns:mc="http://schemas.openxmlformats.org/markup-compatibility/2006">
          <mc:Choice Requires="x14">
            <control shapeId="28674" r:id="rId6" name="Check Box 2">
              <controlPr defaultSize="0" autoFill="0" autoLine="0" autoPict="0">
                <anchor moveWithCells="1">
                  <from>
                    <xdr:col>5</xdr:col>
                    <xdr:colOff>95250</xdr:colOff>
                    <xdr:row>5</xdr:row>
                    <xdr:rowOff>95250</xdr:rowOff>
                  </from>
                  <to>
                    <xdr:col>5</xdr:col>
                    <xdr:colOff>1390650</xdr:colOff>
                    <xdr:row>6</xdr:row>
                    <xdr:rowOff>95250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1" operator="containsText" id="{1EE5853B-A0DF-4E06-ABE5-991D239FE37D}">
            <xm:f>NOT(ISERROR(SEARCH($B$9,B9)))</xm:f>
            <xm:f>$B$9</xm:f>
            <x14:dxf>
              <fill>
                <patternFill>
                  <bgColor rgb="FF00B050"/>
                </patternFill>
              </fill>
            </x14:dxf>
          </x14:cfRule>
          <xm:sqref>B9:E9</xm:sqref>
        </x14:conditionalFormatting>
        <x14:conditionalFormatting xmlns:xm="http://schemas.microsoft.com/office/excel/2006/main">
          <x14:cfRule type="containsText" priority="2" operator="containsText" id="{F5F7EE69-3099-4A75-91F0-543B5FECC4C4}">
            <xm:f>NOT(ISERROR(SEARCH($B$10,B10)))</xm:f>
            <xm:f>$B$10</xm:f>
            <x14:dxf>
              <fill>
                <patternFill>
                  <bgColor rgb="FFFF0000"/>
                </patternFill>
              </fill>
            </x14:dxf>
          </x14:cfRule>
          <xm:sqref>B10:E10</xm:sqref>
        </x14:conditionalFormatting>
      </x14:conditionalFormatting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9"/>
  <sheetViews>
    <sheetView showGridLines="0" workbookViewId="0">
      <selection activeCell="F8" sqref="F8:G8"/>
    </sheetView>
  </sheetViews>
  <sheetFormatPr defaultRowHeight="15" x14ac:dyDescent="0.25"/>
  <cols>
    <col min="1" max="1" width="11.7109375" bestFit="1" customWidth="1"/>
    <col min="2" max="2" width="64.7109375" customWidth="1"/>
    <col min="3" max="3" width="4.28515625" customWidth="1"/>
    <col min="4" max="4" width="6.28515625" customWidth="1"/>
    <col min="5" max="5" width="22.42578125" customWidth="1"/>
    <col min="6" max="6" width="21.28515625" customWidth="1"/>
    <col min="7" max="7" width="80.7109375" customWidth="1"/>
  </cols>
  <sheetData>
    <row r="1" spans="1:10" ht="23.25" x14ac:dyDescent="0.35">
      <c r="A1" s="56" t="s">
        <v>18</v>
      </c>
      <c r="B1" s="292"/>
      <c r="C1" s="292"/>
      <c r="D1" s="292"/>
      <c r="E1" s="292"/>
      <c r="F1" s="292"/>
      <c r="G1" s="292"/>
    </row>
    <row r="2" spans="1:10" ht="28.5" x14ac:dyDescent="0.25">
      <c r="A2" s="45" t="s">
        <v>76</v>
      </c>
      <c r="B2" s="342" t="s">
        <v>77</v>
      </c>
      <c r="C2" s="342"/>
      <c r="D2" s="342"/>
      <c r="E2" s="342"/>
      <c r="F2" s="342"/>
      <c r="G2" s="342"/>
    </row>
    <row r="3" spans="1:10" ht="18.75" x14ac:dyDescent="0.3">
      <c r="A3" s="59"/>
      <c r="B3" s="60"/>
      <c r="C3" s="60"/>
      <c r="D3" s="59"/>
      <c r="E3" s="60"/>
      <c r="F3" s="60"/>
      <c r="G3" s="60"/>
    </row>
    <row r="4" spans="1:10" ht="21" x14ac:dyDescent="0.35">
      <c r="A4" s="62" t="s">
        <v>110</v>
      </c>
      <c r="B4" s="63" t="s">
        <v>111</v>
      </c>
      <c r="C4" s="64"/>
      <c r="D4" s="65"/>
      <c r="E4" s="65"/>
      <c r="F4" s="61"/>
      <c r="G4" s="61"/>
    </row>
    <row r="5" spans="1:10" ht="18.75" x14ac:dyDescent="0.3">
      <c r="A5" s="57" t="s">
        <v>21</v>
      </c>
      <c r="B5" s="58" t="s">
        <v>22</v>
      </c>
      <c r="C5" s="58"/>
      <c r="D5" s="57"/>
      <c r="E5" s="58" t="s">
        <v>45</v>
      </c>
      <c r="F5" s="58" t="s">
        <v>46</v>
      </c>
      <c r="G5" s="58" t="s">
        <v>24</v>
      </c>
    </row>
    <row r="6" spans="1:10" ht="93.75" customHeight="1" x14ac:dyDescent="0.25">
      <c r="A6" s="3">
        <v>1</v>
      </c>
      <c r="B6" s="338" t="s">
        <v>112</v>
      </c>
      <c r="C6" s="338"/>
      <c r="D6" s="338"/>
      <c r="E6" s="2" t="b">
        <v>0</v>
      </c>
      <c r="F6" s="2" t="b">
        <v>1</v>
      </c>
      <c r="G6" s="42" t="s">
        <v>113</v>
      </c>
      <c r="H6" s="141" t="str">
        <f>IF(AND(E6=TRUE,F6=TRUE),"PRAVDA","")</f>
        <v/>
      </c>
      <c r="J6" s="173" t="s">
        <v>48</v>
      </c>
    </row>
    <row r="7" spans="1:10" ht="23.25" customHeight="1" x14ac:dyDescent="0.25">
      <c r="A7" s="7"/>
      <c r="B7" s="9"/>
    </row>
    <row r="8" spans="1:10" ht="23.25" x14ac:dyDescent="0.35">
      <c r="A8" s="4" t="s">
        <v>29</v>
      </c>
      <c r="B8" s="295" t="str">
        <f>IF(F6=TRUE,"Projekt nevyžaduje další kontrolu souladu se Směrnicí 2011/92/EU","")</f>
        <v>Projekt nevyžaduje další kontrolu souladu se Směrnicí 2011/92/EU</v>
      </c>
      <c r="C8" s="295"/>
      <c r="D8" s="295"/>
      <c r="E8" s="295"/>
      <c r="F8" s="296" t="str">
        <f>IF(F6=TRUE,"Pokračujte na další směrnici kliknutím zde","")</f>
        <v>Pokračujte na další směrnici kliknutím zde</v>
      </c>
      <c r="G8" s="296"/>
      <c r="H8" s="330" t="s">
        <v>53</v>
      </c>
      <c r="I8" s="331"/>
      <c r="J8" s="331"/>
    </row>
    <row r="9" spans="1:10" ht="23.25" x14ac:dyDescent="0.35">
      <c r="B9" s="295" t="str">
        <f>IF(E6=TRUE,"Projekt vyžaduje další kontrolu souladu se Směrnicí 2011/92/EU","")</f>
        <v/>
      </c>
      <c r="C9" s="295"/>
      <c r="D9" s="295"/>
      <c r="E9" s="295"/>
      <c r="F9" s="296" t="str">
        <f>IF(E6=TRUE,"Pro další otázky týkajíci se Směrnice 2011/92/EU klikněte zde","")</f>
        <v/>
      </c>
      <c r="G9" s="296"/>
      <c r="H9" s="330"/>
      <c r="I9" s="331"/>
      <c r="J9" s="331"/>
    </row>
  </sheetData>
  <mergeCells count="8">
    <mergeCell ref="H8:J9"/>
    <mergeCell ref="B9:E9"/>
    <mergeCell ref="F9:G9"/>
    <mergeCell ref="B1:G1"/>
    <mergeCell ref="B2:G2"/>
    <mergeCell ref="B6:D6"/>
    <mergeCell ref="B8:E8"/>
    <mergeCell ref="F8:G8"/>
  </mergeCells>
  <conditionalFormatting sqref="H6">
    <cfRule type="expression" dxfId="180" priority="5">
      <formula>$E$6</formula>
    </cfRule>
  </conditionalFormatting>
  <conditionalFormatting sqref="H8:J9">
    <cfRule type="expression" dxfId="179" priority="3">
      <formula>$H$6</formula>
    </cfRule>
  </conditionalFormatting>
  <conditionalFormatting sqref="I6">
    <cfRule type="expression" dxfId="178" priority="6">
      <formula>$F$6</formula>
    </cfRule>
  </conditionalFormatting>
  <conditionalFormatting sqref="J6">
    <cfRule type="expression" dxfId="177" priority="4">
      <formula>$H$6</formula>
    </cfRule>
  </conditionalFormatting>
  <hyperlinks>
    <hyperlink ref="F9:G9" location="'iii - LC'!A1" display="'iii - LC'!A1" xr:uid="{00000000-0004-0000-0C00-000000000000}"/>
    <hyperlink ref="G6" location="'příloha č. 1 zákona č. 100 2001'!A1" display="link na samostatný sheet - příloha č. 1 zákona č. 100/2001 Sb., o posuzování vlivů na životní prostředí" xr:uid="{00000000-0004-0000-0C00-000001000000}"/>
    <hyperlink ref="F8:G8" location="'2.Kontrola (iv)'!A1" display="'2.Kontrola (iv)'!A1" xr:uid="{00000000-0004-0000-0C00-000002000000}"/>
  </hyperlinks>
  <pageMargins left="0.7" right="0.7" top="0.75" bottom="0.75" header="0.3" footer="0.3"/>
  <pageSetup paperSize="9" orientation="portrait" horizontalDpi="30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4</xdr:col>
                    <xdr:colOff>66675</xdr:colOff>
                    <xdr:row>5</xdr:row>
                    <xdr:rowOff>66675</xdr:rowOff>
                  </from>
                  <to>
                    <xdr:col>4</xdr:col>
                    <xdr:colOff>1400175</xdr:colOff>
                    <xdr:row>5</xdr:row>
                    <xdr:rowOff>876300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5</xdr:col>
                    <xdr:colOff>66675</xdr:colOff>
                    <xdr:row>5</xdr:row>
                    <xdr:rowOff>66675</xdr:rowOff>
                  </from>
                  <to>
                    <xdr:col>5</xdr:col>
                    <xdr:colOff>1400175</xdr:colOff>
                    <xdr:row>5</xdr:row>
                    <xdr:rowOff>876300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2" operator="containsText" id="{AEDCB759-0FA1-489F-B09B-4E7EC48B3518}">
            <xm:f>NOT(ISERROR(SEARCH($B$8,B8)))</xm:f>
            <xm:f>$B$8</xm:f>
            <x14:dxf>
              <fill>
                <patternFill>
                  <bgColor rgb="FF00B050"/>
                </patternFill>
              </fill>
            </x14:dxf>
          </x14:cfRule>
          <xm:sqref>B8:E8</xm:sqref>
        </x14:conditionalFormatting>
        <x14:conditionalFormatting xmlns:xm="http://schemas.microsoft.com/office/excel/2006/main">
          <x14:cfRule type="containsText" priority="1" operator="containsText" id="{6243DA2F-0530-4955-9F55-BCBCD04DF939}">
            <xm:f>NOT(ISERROR(SEARCH($B$9,B9)))</xm:f>
            <xm:f>$B$9</xm:f>
            <x14:dxf>
              <fill>
                <patternFill>
                  <bgColor rgb="FFFF0000"/>
                </patternFill>
              </fill>
            </x14:dxf>
          </x14:cfRule>
          <xm:sqref>B9:E9</xm:sqref>
        </x14:conditionalFormatting>
      </x14:conditionalFormatting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14"/>
  <sheetViews>
    <sheetView showGridLines="0" workbookViewId="0"/>
  </sheetViews>
  <sheetFormatPr defaultRowHeight="15" x14ac:dyDescent="0.25"/>
  <cols>
    <col min="1" max="1" width="11.7109375" bestFit="1" customWidth="1"/>
    <col min="2" max="2" width="50" customWidth="1"/>
    <col min="3" max="3" width="4.28515625" customWidth="1"/>
    <col min="4" max="4" width="21.28515625" customWidth="1"/>
    <col min="5" max="5" width="22.42578125" customWidth="1"/>
    <col min="6" max="7" width="21.28515625" customWidth="1"/>
    <col min="8" max="8" width="80.7109375" customWidth="1"/>
  </cols>
  <sheetData>
    <row r="1" spans="1:8" ht="23.25" x14ac:dyDescent="0.35">
      <c r="A1" s="56" t="s">
        <v>18</v>
      </c>
      <c r="B1" s="292" t="s">
        <v>107</v>
      </c>
      <c r="C1" s="292"/>
      <c r="D1" s="292"/>
      <c r="E1" s="292"/>
      <c r="F1" s="292"/>
      <c r="G1" s="292"/>
      <c r="H1" s="292"/>
    </row>
    <row r="2" spans="1:8" ht="28.5" x14ac:dyDescent="0.25">
      <c r="A2" s="45" t="s">
        <v>76</v>
      </c>
      <c r="B2" s="342" t="s">
        <v>88</v>
      </c>
      <c r="C2" s="342"/>
      <c r="D2" s="342"/>
      <c r="E2" s="342"/>
      <c r="F2" s="342"/>
      <c r="G2" s="342"/>
      <c r="H2" s="342"/>
    </row>
    <row r="3" spans="1:8" ht="18.75" x14ac:dyDescent="0.3">
      <c r="A3" s="59"/>
      <c r="B3" s="60"/>
      <c r="C3" s="60"/>
      <c r="D3" s="59"/>
      <c r="E3" s="60"/>
      <c r="F3" s="60"/>
      <c r="G3" s="60"/>
      <c r="H3" s="60"/>
    </row>
    <row r="4" spans="1:8" ht="21" x14ac:dyDescent="0.35">
      <c r="A4" s="62" t="s">
        <v>110</v>
      </c>
      <c r="B4" s="63" t="s">
        <v>111</v>
      </c>
      <c r="C4" s="64"/>
      <c r="D4" s="65"/>
      <c r="E4" s="65"/>
      <c r="F4" s="65"/>
      <c r="G4" s="65"/>
      <c r="H4" s="65"/>
    </row>
    <row r="5" spans="1:8" ht="18.75" x14ac:dyDescent="0.3">
      <c r="A5" s="57" t="s">
        <v>21</v>
      </c>
      <c r="B5" s="58" t="s">
        <v>22</v>
      </c>
      <c r="C5" s="58"/>
      <c r="D5" s="57"/>
      <c r="E5" s="58" t="s">
        <v>45</v>
      </c>
      <c r="F5" s="58" t="s">
        <v>46</v>
      </c>
      <c r="G5" s="58" t="s">
        <v>89</v>
      </c>
      <c r="H5" s="58" t="s">
        <v>24</v>
      </c>
    </row>
    <row r="6" spans="1:8" ht="60.75" customHeight="1" x14ac:dyDescent="0.25">
      <c r="A6" s="3">
        <v>1</v>
      </c>
      <c r="B6" s="5" t="s">
        <v>913</v>
      </c>
      <c r="C6" s="364" t="s">
        <v>114</v>
      </c>
      <c r="D6" s="365"/>
      <c r="E6" s="49" t="b">
        <v>0</v>
      </c>
      <c r="F6" s="49" t="b">
        <v>0</v>
      </c>
      <c r="G6" s="49" t="b">
        <v>0</v>
      </c>
      <c r="H6" s="8" t="s">
        <v>115</v>
      </c>
    </row>
    <row r="7" spans="1:8" ht="111.75" customHeight="1" x14ac:dyDescent="0.25">
      <c r="A7" s="3">
        <v>2</v>
      </c>
      <c r="B7" s="31" t="s">
        <v>116</v>
      </c>
      <c r="C7" s="366"/>
      <c r="D7" s="367"/>
      <c r="E7" s="49" t="b">
        <v>0</v>
      </c>
      <c r="F7" s="49" t="b">
        <v>0</v>
      </c>
      <c r="G7" s="49" t="b">
        <v>1</v>
      </c>
      <c r="H7" s="31" t="s">
        <v>117</v>
      </c>
    </row>
    <row r="8" spans="1:8" ht="60.75" customHeight="1" x14ac:dyDescent="0.25">
      <c r="A8" s="3">
        <v>3</v>
      </c>
      <c r="B8" s="30"/>
      <c r="C8" s="363" t="s">
        <v>118</v>
      </c>
      <c r="D8" s="363"/>
      <c r="E8" s="49" t="b">
        <v>0</v>
      </c>
      <c r="F8" s="49" t="b">
        <v>0</v>
      </c>
      <c r="G8" s="49" t="b">
        <v>0</v>
      </c>
      <c r="H8" s="1"/>
    </row>
    <row r="9" spans="1:8" ht="43.5" customHeight="1" x14ac:dyDescent="0.25">
      <c r="A9" s="3">
        <v>4</v>
      </c>
      <c r="B9" s="5" t="s">
        <v>119</v>
      </c>
      <c r="C9" s="368"/>
      <c r="D9" s="369"/>
      <c r="E9" s="49" t="b">
        <v>0</v>
      </c>
      <c r="F9" s="49" t="b">
        <v>0</v>
      </c>
      <c r="G9" s="49" t="b">
        <v>0</v>
      </c>
      <c r="H9" s="1"/>
    </row>
    <row r="10" spans="1:8" ht="50.25" customHeight="1" x14ac:dyDescent="0.25">
      <c r="A10" s="3">
        <v>5</v>
      </c>
      <c r="B10" s="5" t="s">
        <v>120</v>
      </c>
      <c r="C10" s="370"/>
      <c r="D10" s="371"/>
      <c r="E10" s="49" t="b">
        <v>0</v>
      </c>
      <c r="F10" s="49" t="b">
        <v>0</v>
      </c>
      <c r="G10" s="49" t="b">
        <v>0</v>
      </c>
      <c r="H10" s="5" t="s">
        <v>121</v>
      </c>
    </row>
    <row r="12" spans="1:8" ht="23.25" x14ac:dyDescent="0.35">
      <c r="A12" s="4" t="s">
        <v>29</v>
      </c>
      <c r="B12" s="327" t="str">
        <f>IF(OR(AND(F9=TRUE,G10=TRUE,E7=TRUE,E8=TRUE,G6=TRUE),AND(E9=TRUE,E10=TRUE,E7=TRUE,E8=TRUE,G6=TRUE),AND(F9=TRUE,G10=TRUE,G7=TRUE,G8=TRUE,E6=TRUE),AND(E9=TRUE,E10=TRUE,G7=TRUE,G8=TRUE,E6=TRUE)),"Projekt splňuje kritéria dle Směrnice 2011/92/EU","")</f>
        <v/>
      </c>
      <c r="C12" s="328"/>
      <c r="D12" s="328"/>
      <c r="E12" s="329"/>
      <c r="F12" s="332" t="str">
        <f>IF(OR(AND(F9=TRUE,G10=TRUE,E7=TRUE,E8=TRUE,G6=TRUE),AND(E9=TRUE,E10=TRUE,E7=TRUE,E8=TRUE,G6=TRUE),AND(F9=TRUE,G10=TRUE,G7=TRUE,G8=TRUE,E6=TRUE),AND(E9=TRUE,E10=TRUE,G7=TRUE,G8=TRUE,E6=TRUE)),"Pokračujte na další směrnici kliknutím zde","")</f>
        <v/>
      </c>
      <c r="G12" s="333"/>
      <c r="H12" s="334"/>
    </row>
    <row r="13" spans="1:8" ht="23.25" x14ac:dyDescent="0.35">
      <c r="B13" s="327" t="str">
        <f>IF(OR(F8=TRUE,F10=TRUE),"Je třeba žádat příslušné dokumenty, pokračujte ve validaci","")</f>
        <v/>
      </c>
      <c r="C13" s="328"/>
      <c r="D13" s="328"/>
      <c r="E13" s="329"/>
      <c r="F13" s="332" t="str">
        <f>IF(OR(F8=TRUE,F10=TRUE),"Pokračujte kliknutím zde","")</f>
        <v/>
      </c>
      <c r="G13" s="333"/>
      <c r="H13" s="334"/>
    </row>
    <row r="14" spans="1:8" x14ac:dyDescent="0.25">
      <c r="B14" s="253" t="str">
        <f t="array" ref="B14">IF(OR('2.Kontrola (iii)'!F6=TRUE,AND(F9=TRUE,G10=TRUE,E7=TRUE,E8=TRUE,G6=TRUE),AND(E9=TRUE,E10=TRUE,E7=TRUE,E8=TRUE,G6=TRUE),AND(F9=TRUE,G10=TRUE,G7=TRUE,G8=TRUE,E6=TRUE),AND(E9=TRUE,E10=TRUE,G7=TRUE,G8=TRUE,E6=TRUE)),"PRAVDA","")</f>
        <v>PRAVDA</v>
      </c>
    </row>
  </sheetData>
  <mergeCells count="9">
    <mergeCell ref="B1:H1"/>
    <mergeCell ref="B2:H2"/>
    <mergeCell ref="C8:D8"/>
    <mergeCell ref="B13:E13"/>
    <mergeCell ref="B12:E12"/>
    <mergeCell ref="C6:D7"/>
    <mergeCell ref="C9:D10"/>
    <mergeCell ref="F12:H12"/>
    <mergeCell ref="F13:H13"/>
  </mergeCells>
  <conditionalFormatting sqref="G7">
    <cfRule type="expression" dxfId="174" priority="3">
      <formula>$E$6</formula>
    </cfRule>
  </conditionalFormatting>
  <conditionalFormatting sqref="G8">
    <cfRule type="expression" dxfId="173" priority="4">
      <formula>$G$7</formula>
    </cfRule>
  </conditionalFormatting>
  <conditionalFormatting sqref="G10">
    <cfRule type="expression" dxfId="172" priority="5">
      <formula>$F$9</formula>
    </cfRule>
  </conditionalFormatting>
  <hyperlinks>
    <hyperlink ref="C6:D7" location="'příloha č. 1 zákona č. 100 2001'!A1" display="Pro limitní hodnoty Kategorie I a Kategorie II klikněte zde." xr:uid="{00000000-0004-0000-0D00-000000000000}"/>
    <hyperlink ref="F12:H12" location="'2.Kontrola (iv)'!A1" display="'2.Kontrola (iv)'!A1" xr:uid="{00000000-0004-0000-0D00-000001000000}"/>
    <hyperlink ref="F13:H13" location="'2.Kontrola (iv)'!A1" display="'2.Kontrola (iv)'!A1" xr:uid="{00000000-0004-0000-0D00-000002000000}"/>
  </hyperlinks>
  <pageMargins left="0.7" right="0.7" top="0.75" bottom="0.75" header="0.3" footer="0.3"/>
  <pageSetup paperSize="9" orientation="portrait" horizontalDpi="30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4</xdr:col>
                    <xdr:colOff>133350</xdr:colOff>
                    <xdr:row>5</xdr:row>
                    <xdr:rowOff>95250</xdr:rowOff>
                  </from>
                  <to>
                    <xdr:col>4</xdr:col>
                    <xdr:colOff>1390650</xdr:colOff>
                    <xdr:row>5</xdr:row>
                    <xdr:rowOff>704850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5</xdr:col>
                    <xdr:colOff>133350</xdr:colOff>
                    <xdr:row>5</xdr:row>
                    <xdr:rowOff>95250</xdr:rowOff>
                  </from>
                  <to>
                    <xdr:col>5</xdr:col>
                    <xdr:colOff>1390650</xdr:colOff>
                    <xdr:row>5</xdr:row>
                    <xdr:rowOff>704850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4</xdr:col>
                    <xdr:colOff>133350</xdr:colOff>
                    <xdr:row>6</xdr:row>
                    <xdr:rowOff>95250</xdr:rowOff>
                  </from>
                  <to>
                    <xdr:col>4</xdr:col>
                    <xdr:colOff>1390650</xdr:colOff>
                    <xdr:row>6</xdr:row>
                    <xdr:rowOff>1352550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5</xdr:col>
                    <xdr:colOff>133350</xdr:colOff>
                    <xdr:row>6</xdr:row>
                    <xdr:rowOff>95250</xdr:rowOff>
                  </from>
                  <to>
                    <xdr:col>5</xdr:col>
                    <xdr:colOff>1390650</xdr:colOff>
                    <xdr:row>6</xdr:row>
                    <xdr:rowOff>1323975</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4</xdr:col>
                    <xdr:colOff>133350</xdr:colOff>
                    <xdr:row>7</xdr:row>
                    <xdr:rowOff>95250</xdr:rowOff>
                  </from>
                  <to>
                    <xdr:col>4</xdr:col>
                    <xdr:colOff>1390650</xdr:colOff>
                    <xdr:row>7</xdr:row>
                    <xdr:rowOff>704850</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5</xdr:col>
                    <xdr:colOff>133350</xdr:colOff>
                    <xdr:row>7</xdr:row>
                    <xdr:rowOff>95250</xdr:rowOff>
                  </from>
                  <to>
                    <xdr:col>5</xdr:col>
                    <xdr:colOff>1390650</xdr:colOff>
                    <xdr:row>7</xdr:row>
                    <xdr:rowOff>704850</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4</xdr:col>
                    <xdr:colOff>133350</xdr:colOff>
                    <xdr:row>8</xdr:row>
                    <xdr:rowOff>95250</xdr:rowOff>
                  </from>
                  <to>
                    <xdr:col>4</xdr:col>
                    <xdr:colOff>1390650</xdr:colOff>
                    <xdr:row>8</xdr:row>
                    <xdr:rowOff>485775</xdr:rowOff>
                  </to>
                </anchor>
              </controlPr>
            </control>
          </mc:Choice>
        </mc:AlternateContent>
        <mc:AlternateContent xmlns:mc="http://schemas.openxmlformats.org/markup-compatibility/2006">
          <mc:Choice Requires="x14">
            <control shapeId="10248" r:id="rId11" name="Check Box 8">
              <controlPr defaultSize="0" autoFill="0" autoLine="0" autoPict="0">
                <anchor moveWithCells="1">
                  <from>
                    <xdr:col>5</xdr:col>
                    <xdr:colOff>133350</xdr:colOff>
                    <xdr:row>8</xdr:row>
                    <xdr:rowOff>95250</xdr:rowOff>
                  </from>
                  <to>
                    <xdr:col>5</xdr:col>
                    <xdr:colOff>1390650</xdr:colOff>
                    <xdr:row>8</xdr:row>
                    <xdr:rowOff>495300</xdr:rowOff>
                  </to>
                </anchor>
              </controlPr>
            </control>
          </mc:Choice>
        </mc:AlternateContent>
        <mc:AlternateContent xmlns:mc="http://schemas.openxmlformats.org/markup-compatibility/2006">
          <mc:Choice Requires="x14">
            <control shapeId="10249" r:id="rId12" name="Check Box 9">
              <controlPr defaultSize="0" autoFill="0" autoLine="0" autoPict="0">
                <anchor moveWithCells="1">
                  <from>
                    <xdr:col>4</xdr:col>
                    <xdr:colOff>133350</xdr:colOff>
                    <xdr:row>9</xdr:row>
                    <xdr:rowOff>95250</xdr:rowOff>
                  </from>
                  <to>
                    <xdr:col>4</xdr:col>
                    <xdr:colOff>1390650</xdr:colOff>
                    <xdr:row>9</xdr:row>
                    <xdr:rowOff>523875</xdr:rowOff>
                  </to>
                </anchor>
              </controlPr>
            </control>
          </mc:Choice>
        </mc:AlternateContent>
        <mc:AlternateContent xmlns:mc="http://schemas.openxmlformats.org/markup-compatibility/2006">
          <mc:Choice Requires="x14">
            <control shapeId="10250" r:id="rId13" name="Check Box 10">
              <controlPr defaultSize="0" autoFill="0" autoLine="0" autoPict="0">
                <anchor moveWithCells="1">
                  <from>
                    <xdr:col>5</xdr:col>
                    <xdr:colOff>133350</xdr:colOff>
                    <xdr:row>9</xdr:row>
                    <xdr:rowOff>95250</xdr:rowOff>
                  </from>
                  <to>
                    <xdr:col>5</xdr:col>
                    <xdr:colOff>1390650</xdr:colOff>
                    <xdr:row>9</xdr:row>
                    <xdr:rowOff>523875</xdr:rowOff>
                  </to>
                </anchor>
              </controlPr>
            </control>
          </mc:Choice>
        </mc:AlternateContent>
        <mc:AlternateContent xmlns:mc="http://schemas.openxmlformats.org/markup-compatibility/2006">
          <mc:Choice Requires="x14">
            <control shapeId="10251" r:id="rId14" name="Check Box 11">
              <controlPr defaultSize="0" autoFill="0" autoLine="0" autoPict="0">
                <anchor moveWithCells="1">
                  <from>
                    <xdr:col>5</xdr:col>
                    <xdr:colOff>133350</xdr:colOff>
                    <xdr:row>5</xdr:row>
                    <xdr:rowOff>95250</xdr:rowOff>
                  </from>
                  <to>
                    <xdr:col>5</xdr:col>
                    <xdr:colOff>1390650</xdr:colOff>
                    <xdr:row>5</xdr:row>
                    <xdr:rowOff>704850</xdr:rowOff>
                  </to>
                </anchor>
              </controlPr>
            </control>
          </mc:Choice>
        </mc:AlternateContent>
        <mc:AlternateContent xmlns:mc="http://schemas.openxmlformats.org/markup-compatibility/2006">
          <mc:Choice Requires="x14">
            <control shapeId="10252" r:id="rId15" name="Check Box 12">
              <controlPr defaultSize="0" autoFill="0" autoLine="0" autoPict="0">
                <anchor moveWithCells="1">
                  <from>
                    <xdr:col>6</xdr:col>
                    <xdr:colOff>133350</xdr:colOff>
                    <xdr:row>5</xdr:row>
                    <xdr:rowOff>95250</xdr:rowOff>
                  </from>
                  <to>
                    <xdr:col>6</xdr:col>
                    <xdr:colOff>1390650</xdr:colOff>
                    <xdr:row>5</xdr:row>
                    <xdr:rowOff>704850</xdr:rowOff>
                  </to>
                </anchor>
              </controlPr>
            </control>
          </mc:Choice>
        </mc:AlternateContent>
        <mc:AlternateContent xmlns:mc="http://schemas.openxmlformats.org/markup-compatibility/2006">
          <mc:Choice Requires="x14">
            <control shapeId="10253" r:id="rId16" name="Check Box 13">
              <controlPr defaultSize="0" autoFill="0" autoLine="0" autoPict="0">
                <anchor moveWithCells="1">
                  <from>
                    <xdr:col>6</xdr:col>
                    <xdr:colOff>133350</xdr:colOff>
                    <xdr:row>6</xdr:row>
                    <xdr:rowOff>95250</xdr:rowOff>
                  </from>
                  <to>
                    <xdr:col>6</xdr:col>
                    <xdr:colOff>1390650</xdr:colOff>
                    <xdr:row>6</xdr:row>
                    <xdr:rowOff>1323975</xdr:rowOff>
                  </to>
                </anchor>
              </controlPr>
            </control>
          </mc:Choice>
        </mc:AlternateContent>
        <mc:AlternateContent xmlns:mc="http://schemas.openxmlformats.org/markup-compatibility/2006">
          <mc:Choice Requires="x14">
            <control shapeId="10254" r:id="rId17" name="Check Box 14">
              <controlPr defaultSize="0" autoFill="0" autoLine="0" autoPict="0">
                <anchor moveWithCells="1">
                  <from>
                    <xdr:col>6</xdr:col>
                    <xdr:colOff>133350</xdr:colOff>
                    <xdr:row>7</xdr:row>
                    <xdr:rowOff>95250</xdr:rowOff>
                  </from>
                  <to>
                    <xdr:col>6</xdr:col>
                    <xdr:colOff>1390650</xdr:colOff>
                    <xdr:row>7</xdr:row>
                    <xdr:rowOff>704850</xdr:rowOff>
                  </to>
                </anchor>
              </controlPr>
            </control>
          </mc:Choice>
        </mc:AlternateContent>
        <mc:AlternateContent xmlns:mc="http://schemas.openxmlformats.org/markup-compatibility/2006">
          <mc:Choice Requires="x14">
            <control shapeId="10256" r:id="rId18" name="Check Box 16">
              <controlPr defaultSize="0" autoFill="0" autoLine="0" autoPict="0">
                <anchor moveWithCells="1">
                  <from>
                    <xdr:col>6</xdr:col>
                    <xdr:colOff>133350</xdr:colOff>
                    <xdr:row>9</xdr:row>
                    <xdr:rowOff>95250</xdr:rowOff>
                  </from>
                  <to>
                    <xdr:col>6</xdr:col>
                    <xdr:colOff>1390650</xdr:colOff>
                    <xdr:row>9</xdr:row>
                    <xdr:rowOff>523875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2" operator="containsText" id="{BC7E5884-0FA2-4502-8233-E21D6170DE44}">
            <xm:f>NOT(ISERROR(SEARCH($B$12,B12)))</xm:f>
            <xm:f>$B$12</xm:f>
            <x14:dxf>
              <fill>
                <patternFill>
                  <bgColor rgb="FF00B050"/>
                </patternFill>
              </fill>
            </x14:dxf>
          </x14:cfRule>
          <xm:sqref>B12:E12</xm:sqref>
        </x14:conditionalFormatting>
        <x14:conditionalFormatting xmlns:xm="http://schemas.microsoft.com/office/excel/2006/main">
          <x14:cfRule type="containsText" priority="1" operator="containsText" id="{60A688F2-0551-489F-91A5-3E324E752CEB}">
            <xm:f>NOT(ISERROR(SEARCH($B$13,B13)))</xm:f>
            <xm:f>$B$13</xm:f>
            <x14:dxf>
              <fill>
                <patternFill>
                  <bgColor rgb="FFFF0000"/>
                </patternFill>
              </fill>
            </x14:dxf>
          </x14:cfRule>
          <xm:sqref>B13:E13</xm:sqref>
        </x14:conditionalFormatting>
      </x14:conditionalFormatting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9"/>
  <sheetViews>
    <sheetView showGridLines="0" workbookViewId="0">
      <selection activeCell="F8" sqref="F8:G8"/>
    </sheetView>
  </sheetViews>
  <sheetFormatPr defaultRowHeight="15" x14ac:dyDescent="0.25"/>
  <cols>
    <col min="1" max="1" width="11.7109375" bestFit="1" customWidth="1"/>
    <col min="2" max="2" width="64.7109375" customWidth="1"/>
    <col min="3" max="3" width="4.28515625" customWidth="1"/>
    <col min="4" max="4" width="6.28515625" customWidth="1"/>
    <col min="5" max="5" width="22.42578125" customWidth="1"/>
    <col min="6" max="6" width="21.28515625" customWidth="1"/>
    <col min="7" max="7" width="80.7109375" customWidth="1"/>
  </cols>
  <sheetData>
    <row r="1" spans="1:10" ht="23.25" x14ac:dyDescent="0.35">
      <c r="A1" s="56" t="s">
        <v>18</v>
      </c>
      <c r="B1" s="292"/>
      <c r="C1" s="292"/>
      <c r="D1" s="292"/>
      <c r="E1" s="292"/>
      <c r="F1" s="292"/>
      <c r="G1" s="292"/>
    </row>
    <row r="2" spans="1:10" ht="28.5" x14ac:dyDescent="0.25">
      <c r="A2" s="45" t="s">
        <v>76</v>
      </c>
      <c r="B2" s="342" t="s">
        <v>77</v>
      </c>
      <c r="C2" s="342"/>
      <c r="D2" s="342"/>
      <c r="E2" s="342"/>
      <c r="F2" s="342"/>
      <c r="G2" s="342"/>
    </row>
    <row r="3" spans="1:10" ht="18.75" x14ac:dyDescent="0.3">
      <c r="A3" s="59"/>
      <c r="B3" s="60"/>
      <c r="C3" s="60"/>
      <c r="D3" s="59"/>
      <c r="E3" s="60"/>
      <c r="F3" s="60"/>
      <c r="G3" s="60"/>
    </row>
    <row r="4" spans="1:10" ht="21" x14ac:dyDescent="0.35">
      <c r="A4" s="62" t="s">
        <v>122</v>
      </c>
      <c r="B4" s="63" t="s">
        <v>915</v>
      </c>
      <c r="C4" s="64"/>
      <c r="D4" s="65"/>
      <c r="E4" s="65"/>
      <c r="F4" s="61"/>
      <c r="G4" s="61"/>
    </row>
    <row r="5" spans="1:10" ht="18.75" x14ac:dyDescent="0.3">
      <c r="A5" s="57" t="s">
        <v>21</v>
      </c>
      <c r="B5" s="58" t="s">
        <v>22</v>
      </c>
      <c r="C5" s="58"/>
      <c r="D5" s="57"/>
      <c r="E5" s="58" t="s">
        <v>45</v>
      </c>
      <c r="F5" s="58" t="s">
        <v>46</v>
      </c>
      <c r="G5" s="58" t="s">
        <v>24</v>
      </c>
    </row>
    <row r="6" spans="1:10" ht="78.75" customHeight="1" x14ac:dyDescent="0.25">
      <c r="A6" s="3" t="s">
        <v>123</v>
      </c>
      <c r="B6" s="357" t="s">
        <v>124</v>
      </c>
      <c r="C6" s="357"/>
      <c r="D6" s="357"/>
      <c r="E6" s="2" t="b">
        <v>0</v>
      </c>
      <c r="F6" s="2" t="b">
        <v>1</v>
      </c>
      <c r="G6" s="42" t="s">
        <v>125</v>
      </c>
      <c r="H6" s="141" t="str">
        <f>IF(AND(E6=TRUE,F6=TRUE),"PRAVDA","")</f>
        <v/>
      </c>
      <c r="J6" s="173" t="s">
        <v>48</v>
      </c>
    </row>
    <row r="8" spans="1:10" ht="23.25" x14ac:dyDescent="0.35">
      <c r="A8" s="4" t="s">
        <v>29</v>
      </c>
      <c r="B8" s="295" t="str">
        <f>IF(F6=TRUE,"Projekt nevyžaduje další kontrolu souladu se 2010/75/EU","")</f>
        <v>Projekt nevyžaduje další kontrolu souladu se 2010/75/EU</v>
      </c>
      <c r="C8" s="295"/>
      <c r="D8" s="295"/>
      <c r="E8" s="295"/>
      <c r="F8" s="296" t="str">
        <f>IF(F6=TRUE,"Pokračujte na další směrnici kliknutím zde","")</f>
        <v>Pokračujte na další směrnici kliknutím zde</v>
      </c>
      <c r="G8" s="296"/>
      <c r="H8" s="330" t="s">
        <v>53</v>
      </c>
      <c r="I8" s="331"/>
      <c r="J8" s="331"/>
    </row>
    <row r="9" spans="1:10" ht="23.25" x14ac:dyDescent="0.35">
      <c r="B9" s="295" t="str">
        <f>IF(E6=TRUE,"Projekt vyžaduje další kontrolu souladu se Směrnicí 2010/75/EU","")</f>
        <v/>
      </c>
      <c r="C9" s="295"/>
      <c r="D9" s="295"/>
      <c r="E9" s="295"/>
      <c r="F9" s="296" t="str">
        <f>IF(E6=TRUE,"Pro další otázky týkajíci se Směrnice 2011/92/EU klikněte zde","")</f>
        <v/>
      </c>
      <c r="G9" s="296"/>
      <c r="H9" s="330"/>
      <c r="I9" s="331"/>
      <c r="J9" s="331"/>
    </row>
  </sheetData>
  <mergeCells count="8">
    <mergeCell ref="H8:J9"/>
    <mergeCell ref="B1:G1"/>
    <mergeCell ref="B2:G2"/>
    <mergeCell ref="B8:E8"/>
    <mergeCell ref="F8:G8"/>
    <mergeCell ref="B9:E9"/>
    <mergeCell ref="F9:G9"/>
    <mergeCell ref="B6:D6"/>
  </mergeCells>
  <conditionalFormatting sqref="H6">
    <cfRule type="expression" dxfId="169" priority="5">
      <formula>$E$6</formula>
    </cfRule>
  </conditionalFormatting>
  <conditionalFormatting sqref="H8:J9">
    <cfRule type="expression" dxfId="168" priority="4">
      <formula>$H$6</formula>
    </cfRule>
  </conditionalFormatting>
  <conditionalFormatting sqref="I6">
    <cfRule type="expression" dxfId="167" priority="6">
      <formula>$F$6</formula>
    </cfRule>
  </conditionalFormatting>
  <conditionalFormatting sqref="J6">
    <cfRule type="expression" dxfId="166" priority="3">
      <formula>$H$6</formula>
    </cfRule>
  </conditionalFormatting>
  <hyperlinks>
    <hyperlink ref="F8:G8" location="'2.Kontrola (v)'!A1" display="'2.Kontrola (v)'!A1" xr:uid="{00000000-0004-0000-0E00-000000000000}"/>
    <hyperlink ref="F9:G9" location="'iv - LC'!A1" display="'iv - LC'!A1" xr:uid="{00000000-0004-0000-0E00-000001000000}"/>
    <hyperlink ref="G6" location="'příloha č. 1 zákona č. 76 2002 '!A1" display="Pro přílohu č. 1 zákona č. 76/2002 Sb., o integrované prevenci klikněte zde" xr:uid="{00000000-0004-0000-0E00-000002000000}"/>
  </hyperlinks>
  <pageMargins left="0.7" right="0.7" top="0.75" bottom="0.75" header="0.3" footer="0.3"/>
  <pageSetup paperSize="9" orientation="portrait" horizontalDpi="30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4</xdr:col>
                    <xdr:colOff>66675</xdr:colOff>
                    <xdr:row>5</xdr:row>
                    <xdr:rowOff>66675</xdr:rowOff>
                  </from>
                  <to>
                    <xdr:col>4</xdr:col>
                    <xdr:colOff>1352550</xdr:colOff>
                    <xdr:row>5</xdr:row>
                    <xdr:rowOff>638175</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5</xdr:col>
                    <xdr:colOff>66675</xdr:colOff>
                    <xdr:row>5</xdr:row>
                    <xdr:rowOff>66675</xdr:rowOff>
                  </from>
                  <to>
                    <xdr:col>5</xdr:col>
                    <xdr:colOff>1352550</xdr:colOff>
                    <xdr:row>5</xdr:row>
                    <xdr:rowOff>638175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2" operator="containsText" id="{F92EB3EF-BC91-4C19-B5CC-E7F680E19ABA}">
            <xm:f>NOT(ISERROR(SEARCH($B$8,B8)))</xm:f>
            <xm:f>$B$8</xm:f>
            <x14:dxf>
              <fill>
                <patternFill>
                  <bgColor rgb="FF00B050"/>
                </patternFill>
              </fill>
            </x14:dxf>
          </x14:cfRule>
          <xm:sqref>B8:E8</xm:sqref>
        </x14:conditionalFormatting>
        <x14:conditionalFormatting xmlns:xm="http://schemas.microsoft.com/office/excel/2006/main">
          <x14:cfRule type="containsText" priority="1" operator="containsText" id="{20EA6D89-27AB-4190-8D12-73C246132774}">
            <xm:f>NOT(ISERROR(SEARCH($B$9,B9)))</xm:f>
            <xm:f>$B$9</xm:f>
            <x14:dxf>
              <fill>
                <patternFill>
                  <bgColor rgb="FFFF0000"/>
                </patternFill>
              </fill>
            </x14:dxf>
          </x14:cfRule>
          <xm:sqref>B9:E9</xm:sqref>
        </x14:conditionalFormatting>
      </x14:conditionalFormatting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9"/>
  <sheetViews>
    <sheetView showGridLines="0" workbookViewId="0"/>
  </sheetViews>
  <sheetFormatPr defaultRowHeight="15" x14ac:dyDescent="0.25"/>
  <cols>
    <col min="1" max="1" width="11.7109375" bestFit="1" customWidth="1"/>
    <col min="2" max="2" width="64.7109375" customWidth="1"/>
    <col min="3" max="3" width="4.28515625" customWidth="1"/>
    <col min="4" max="4" width="6.28515625" customWidth="1"/>
    <col min="5" max="5" width="22.42578125" customWidth="1"/>
    <col min="6" max="6" width="21.28515625" customWidth="1"/>
    <col min="7" max="7" width="80.7109375" customWidth="1"/>
  </cols>
  <sheetData>
    <row r="1" spans="1:7" ht="23.25" x14ac:dyDescent="0.35">
      <c r="A1" s="56" t="s">
        <v>18</v>
      </c>
      <c r="B1" s="292"/>
      <c r="C1" s="292"/>
      <c r="D1" s="292"/>
      <c r="E1" s="292"/>
      <c r="F1" s="292"/>
      <c r="G1" s="292"/>
    </row>
    <row r="2" spans="1:7" ht="28.5" x14ac:dyDescent="0.25">
      <c r="A2" s="45" t="s">
        <v>76</v>
      </c>
      <c r="B2" s="342" t="s">
        <v>88</v>
      </c>
      <c r="C2" s="342"/>
      <c r="D2" s="342"/>
      <c r="E2" s="342"/>
      <c r="F2" s="342"/>
      <c r="G2" s="342"/>
    </row>
    <row r="3" spans="1:7" ht="18.75" x14ac:dyDescent="0.3">
      <c r="A3" s="59"/>
      <c r="B3" s="60"/>
      <c r="C3" s="60"/>
      <c r="D3" s="59"/>
      <c r="E3" s="60"/>
      <c r="F3" s="60"/>
      <c r="G3" s="60"/>
    </row>
    <row r="4" spans="1:7" ht="21" x14ac:dyDescent="0.35">
      <c r="A4" s="62" t="s">
        <v>122</v>
      </c>
      <c r="B4" s="63" t="s">
        <v>915</v>
      </c>
      <c r="C4" s="64"/>
      <c r="D4" s="65"/>
      <c r="E4" s="65"/>
      <c r="F4" s="65"/>
      <c r="G4" s="65"/>
    </row>
    <row r="5" spans="1:7" ht="18.75" x14ac:dyDescent="0.3">
      <c r="A5" s="57" t="s">
        <v>21</v>
      </c>
      <c r="B5" s="58" t="s">
        <v>22</v>
      </c>
      <c r="C5" s="58"/>
      <c r="D5" s="57"/>
      <c r="E5" s="58" t="s">
        <v>45</v>
      </c>
      <c r="F5" s="58" t="s">
        <v>46</v>
      </c>
      <c r="G5" s="58" t="s">
        <v>24</v>
      </c>
    </row>
    <row r="6" spans="1:7" ht="87" customHeight="1" x14ac:dyDescent="0.25">
      <c r="A6" s="3">
        <v>1</v>
      </c>
      <c r="B6" s="302" t="s">
        <v>914</v>
      </c>
      <c r="C6" s="302"/>
      <c r="D6" s="302"/>
      <c r="E6" s="121" t="b">
        <v>0</v>
      </c>
      <c r="F6" s="121" t="b">
        <v>0</v>
      </c>
      <c r="G6" s="31" t="s">
        <v>126</v>
      </c>
    </row>
    <row r="8" spans="1:7" ht="23.25" x14ac:dyDescent="0.35">
      <c r="A8" s="4" t="s">
        <v>29</v>
      </c>
      <c r="B8" s="295" t="str">
        <f>IF(E6=TRUE,"Projekt splňuje kritéria dle Směrnice 2010/75/EU","")</f>
        <v/>
      </c>
      <c r="C8" s="295"/>
      <c r="D8" s="295"/>
      <c r="E8" s="295"/>
      <c r="F8" s="296" t="str">
        <f>IF(E6=TRUE,"Pokračujte na další směrnici kliknutím zde","")</f>
        <v/>
      </c>
      <c r="G8" s="296"/>
    </row>
    <row r="9" spans="1:7" ht="23.25" x14ac:dyDescent="0.35">
      <c r="B9" s="295" t="str">
        <f>IF(F6=TRUE,"Je třeba žádat integrované povolení,pokračujte ve validaci","")</f>
        <v/>
      </c>
      <c r="C9" s="295"/>
      <c r="D9" s="295"/>
      <c r="E9" s="295"/>
      <c r="F9" s="296" t="str">
        <f>IF(F6=TRUE,"Pokračujte kliknutím zde","")</f>
        <v/>
      </c>
      <c r="G9" s="296"/>
    </row>
  </sheetData>
  <mergeCells count="7">
    <mergeCell ref="B9:E9"/>
    <mergeCell ref="F9:G9"/>
    <mergeCell ref="B1:G1"/>
    <mergeCell ref="B2:G2"/>
    <mergeCell ref="B6:D6"/>
    <mergeCell ref="B8:E8"/>
    <mergeCell ref="F8:G8"/>
  </mergeCells>
  <conditionalFormatting sqref="H6">
    <cfRule type="expression" dxfId="163" priority="4">
      <formula>$E$6</formula>
    </cfRule>
  </conditionalFormatting>
  <conditionalFormatting sqref="I6">
    <cfRule type="expression" dxfId="162" priority="3">
      <formula>$F$6</formula>
    </cfRule>
  </conditionalFormatting>
  <hyperlinks>
    <hyperlink ref="F9:G9" location="'2.Kontrola (v)'!A1" display="'2.Kontrola (v)'!A1" xr:uid="{00000000-0004-0000-0F00-000000000000}"/>
    <hyperlink ref="F8:G8" location="'2.Kontrola (v)'!A1" display="'2.Kontrola (v)'!A1" xr:uid="{00000000-0004-0000-0F00-000001000000}"/>
  </hyperlinks>
  <pageMargins left="0.7" right="0.7" top="0.75" bottom="0.75" header="0.3" footer="0.3"/>
  <pageSetup paperSize="9" orientation="portrait" horizontalDpi="30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32769" r:id="rId4" name="Check Box 1">
              <controlPr defaultSize="0" autoFill="0" autoLine="0" autoPict="0">
                <anchor moveWithCells="1">
                  <from>
                    <xdr:col>4</xdr:col>
                    <xdr:colOff>38100</xdr:colOff>
                    <xdr:row>5</xdr:row>
                    <xdr:rowOff>66675</xdr:rowOff>
                  </from>
                  <to>
                    <xdr:col>4</xdr:col>
                    <xdr:colOff>1333500</xdr:colOff>
                    <xdr:row>5</xdr:row>
                    <xdr:rowOff>1019175</xdr:rowOff>
                  </to>
                </anchor>
              </controlPr>
            </control>
          </mc:Choice>
        </mc:AlternateContent>
        <mc:AlternateContent xmlns:mc="http://schemas.openxmlformats.org/markup-compatibility/2006">
          <mc:Choice Requires="x14">
            <control shapeId="32770" r:id="rId5" name="Check Box 2">
              <controlPr defaultSize="0" autoFill="0" autoLine="0" autoPict="0">
                <anchor moveWithCells="1">
                  <from>
                    <xdr:col>5</xdr:col>
                    <xdr:colOff>38100</xdr:colOff>
                    <xdr:row>5</xdr:row>
                    <xdr:rowOff>66675</xdr:rowOff>
                  </from>
                  <to>
                    <xdr:col>5</xdr:col>
                    <xdr:colOff>1247775</xdr:colOff>
                    <xdr:row>5</xdr:row>
                    <xdr:rowOff>1047750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2" operator="containsText" id="{25CD5EA0-3B21-4A4D-8E9F-B0BB39B85C9B}">
            <xm:f>NOT(ISERROR(SEARCH($B$8,B8)))</xm:f>
            <xm:f>$B$8</xm:f>
            <x14:dxf>
              <fill>
                <patternFill>
                  <bgColor rgb="FF00B050"/>
                </patternFill>
              </fill>
            </x14:dxf>
          </x14:cfRule>
          <xm:sqref>B8:E8</xm:sqref>
        </x14:conditionalFormatting>
        <x14:conditionalFormatting xmlns:xm="http://schemas.microsoft.com/office/excel/2006/main">
          <x14:cfRule type="containsText" priority="1" operator="containsText" id="{7ACBA433-5B7B-4228-8415-41FE25F8C2D9}">
            <xm:f>NOT(ISERROR(SEARCH($B$9,B9)))</xm:f>
            <xm:f>$B$9</xm:f>
            <x14:dxf>
              <fill>
                <patternFill>
                  <bgColor rgb="FFFF0000"/>
                </patternFill>
              </fill>
            </x14:dxf>
          </x14:cfRule>
          <xm:sqref>B9:E9</xm:sqref>
        </x14:conditionalFormatting>
      </x14:conditionalFormatting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10"/>
  <sheetViews>
    <sheetView showGridLines="0" zoomScaleNormal="100" workbookViewId="0">
      <selection activeCell="F9" sqref="F9:G9"/>
    </sheetView>
  </sheetViews>
  <sheetFormatPr defaultRowHeight="15" x14ac:dyDescent="0.25"/>
  <cols>
    <col min="1" max="1" width="11.7109375" bestFit="1" customWidth="1"/>
    <col min="2" max="2" width="64.7109375" customWidth="1"/>
    <col min="3" max="3" width="4.28515625" customWidth="1"/>
    <col min="4" max="4" width="6.28515625" customWidth="1"/>
    <col min="5" max="5" width="22.42578125" customWidth="1"/>
    <col min="6" max="6" width="21.28515625" customWidth="1"/>
    <col min="7" max="7" width="80.7109375" customWidth="1"/>
  </cols>
  <sheetData>
    <row r="1" spans="1:10" ht="23.25" x14ac:dyDescent="0.35">
      <c r="A1" s="56" t="s">
        <v>18</v>
      </c>
      <c r="B1" s="292"/>
      <c r="C1" s="292"/>
      <c r="D1" s="292"/>
      <c r="E1" s="292"/>
      <c r="F1" s="292"/>
      <c r="G1" s="292"/>
    </row>
    <row r="2" spans="1:10" ht="28.5" x14ac:dyDescent="0.25">
      <c r="A2" s="45" t="s">
        <v>76</v>
      </c>
      <c r="B2" s="342" t="s">
        <v>77</v>
      </c>
      <c r="C2" s="342"/>
      <c r="D2" s="342"/>
      <c r="E2" s="342"/>
      <c r="F2" s="342"/>
      <c r="G2" s="342"/>
    </row>
    <row r="3" spans="1:10" ht="18.75" x14ac:dyDescent="0.3">
      <c r="A3" s="59"/>
      <c r="B3" s="60"/>
      <c r="C3" s="60"/>
      <c r="D3" s="59"/>
      <c r="E3" s="60"/>
      <c r="F3" s="60"/>
      <c r="G3" s="60"/>
    </row>
    <row r="4" spans="1:10" ht="21" x14ac:dyDescent="0.35">
      <c r="A4" s="62" t="s">
        <v>127</v>
      </c>
      <c r="B4" s="63" t="s">
        <v>916</v>
      </c>
      <c r="C4" s="64"/>
      <c r="D4" s="65"/>
      <c r="E4" s="65"/>
      <c r="F4" s="61"/>
      <c r="G4" s="61"/>
    </row>
    <row r="5" spans="1:10" ht="18.75" x14ac:dyDescent="0.3">
      <c r="A5" s="57" t="s">
        <v>21</v>
      </c>
      <c r="B5" s="58" t="s">
        <v>22</v>
      </c>
      <c r="C5" s="58"/>
      <c r="D5" s="57"/>
      <c r="E5" s="58" t="s">
        <v>45</v>
      </c>
      <c r="F5" s="58" t="s">
        <v>46</v>
      </c>
      <c r="G5" s="58" t="s">
        <v>24</v>
      </c>
    </row>
    <row r="6" spans="1:10" ht="39.75" customHeight="1" x14ac:dyDescent="0.25">
      <c r="A6" s="3">
        <v>1</v>
      </c>
      <c r="B6" s="339" t="s">
        <v>128</v>
      </c>
      <c r="C6" s="340"/>
      <c r="D6" s="341"/>
      <c r="E6" s="2" t="b">
        <v>0</v>
      </c>
      <c r="F6" s="2" t="b">
        <v>1</v>
      </c>
      <c r="G6" s="1"/>
      <c r="H6" s="141" t="str">
        <f>IF(AND(E6=TRUE,F6=TRUE),"PRAVDA","")</f>
        <v/>
      </c>
      <c r="J6" s="173" t="s">
        <v>48</v>
      </c>
    </row>
    <row r="7" spans="1:10" ht="40.5" customHeight="1" x14ac:dyDescent="0.25">
      <c r="A7" s="3">
        <v>2</v>
      </c>
      <c r="B7" s="339" t="s">
        <v>129</v>
      </c>
      <c r="C7" s="340"/>
      <c r="D7" s="341"/>
      <c r="E7" s="2" t="b">
        <v>0</v>
      </c>
      <c r="F7" s="2" t="b">
        <v>1</v>
      </c>
      <c r="G7" s="1"/>
      <c r="H7" s="141" t="str">
        <f>IF(AND(E7=TRUE,F7=TRUE),"PRAVDA","")</f>
        <v/>
      </c>
      <c r="J7" s="173" t="s">
        <v>48</v>
      </c>
    </row>
    <row r="8" spans="1:10" x14ac:dyDescent="0.25">
      <c r="H8" s="141" t="str">
        <f>IF(OR(H6="PRAVDA",H7="PRAVDA"),"PRAVDA","")</f>
        <v/>
      </c>
    </row>
    <row r="9" spans="1:10" ht="23.25" x14ac:dyDescent="0.35">
      <c r="A9" s="4" t="s">
        <v>29</v>
      </c>
      <c r="B9" s="295" t="str">
        <f>IF((AND(F6=TRUE,F7=TRUE)),"Projekt nevyžaduje další kontrolu souladu se Směrnicí 2009/98/ES","")</f>
        <v>Projekt nevyžaduje další kontrolu souladu se Směrnicí 2009/98/ES</v>
      </c>
      <c r="C9" s="295"/>
      <c r="D9" s="295"/>
      <c r="E9" s="295"/>
      <c r="F9" s="296" t="str">
        <f>IF((AND(F6=TRUE,F7=TRUE)),"Pokračujte na další směrnici kliknutím zde","")</f>
        <v>Pokračujte na další směrnici kliknutím zde</v>
      </c>
      <c r="G9" s="296"/>
      <c r="H9" s="330" t="s">
        <v>53</v>
      </c>
      <c r="I9" s="331"/>
      <c r="J9" s="331"/>
    </row>
    <row r="10" spans="1:10" ht="23.25" x14ac:dyDescent="0.35">
      <c r="B10" s="295" t="str">
        <f>IF((OR(E6=TRUE,E7=TRUE)),"Projekt vyžaduje další kontrolu souladu se Směrnicí 2008/98/ES","")</f>
        <v/>
      </c>
      <c r="C10" s="295"/>
      <c r="D10" s="295"/>
      <c r="E10" s="295"/>
      <c r="F10" s="296" t="str">
        <f>IF((OR(E6=TRUE,E7=TRUE)),"Pro další otázky týkajíci se Směrnice 2008/98/ES klikněte zde","")</f>
        <v/>
      </c>
      <c r="G10" s="296"/>
      <c r="H10" s="330"/>
      <c r="I10" s="331"/>
      <c r="J10" s="331"/>
    </row>
  </sheetData>
  <mergeCells count="9">
    <mergeCell ref="B1:G1"/>
    <mergeCell ref="B2:G2"/>
    <mergeCell ref="B6:D6"/>
    <mergeCell ref="B7:D7"/>
    <mergeCell ref="H9:J10"/>
    <mergeCell ref="B9:E9"/>
    <mergeCell ref="F9:G9"/>
    <mergeCell ref="B10:E10"/>
    <mergeCell ref="F10:G10"/>
  </mergeCells>
  <conditionalFormatting sqref="H6">
    <cfRule type="expression" dxfId="159" priority="14">
      <formula>$E$6</formula>
    </cfRule>
  </conditionalFormatting>
  <conditionalFormatting sqref="H7">
    <cfRule type="expression" dxfId="158" priority="10">
      <formula>$E$7</formula>
    </cfRule>
  </conditionalFormatting>
  <conditionalFormatting sqref="H9:J10">
    <cfRule type="expression" dxfId="157" priority="5">
      <formula>$H$8</formula>
    </cfRule>
  </conditionalFormatting>
  <conditionalFormatting sqref="I6">
    <cfRule type="expression" dxfId="156" priority="9">
      <formula>$F$6</formula>
    </cfRule>
  </conditionalFormatting>
  <conditionalFormatting sqref="I7">
    <cfRule type="expression" dxfId="155" priority="6">
      <formula>$F$7</formula>
    </cfRule>
  </conditionalFormatting>
  <conditionalFormatting sqref="J6">
    <cfRule type="expression" dxfId="154" priority="4">
      <formula>$H$6</formula>
    </cfRule>
  </conditionalFormatting>
  <conditionalFormatting sqref="J7">
    <cfRule type="expression" dxfId="153" priority="3">
      <formula>$H$7</formula>
    </cfRule>
  </conditionalFormatting>
  <hyperlinks>
    <hyperlink ref="F10:G10" location="'v - LC'!A1" display="'v - LC'!A1" xr:uid="{00000000-0004-0000-1000-000000000000}"/>
    <hyperlink ref="F9:G9" location="'2.Kontrola (vi)'!A1" display="'2.Kontrola (vi)'!A1" xr:uid="{00000000-0004-0000-1000-000001000000}"/>
  </hyperlinks>
  <pageMargins left="0.7" right="0.7" top="0.75" bottom="0.75" header="0.3" footer="0.3"/>
  <pageSetup paperSize="9" orientation="portrait" horizontalDpi="30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4</xdr:col>
                    <xdr:colOff>57150</xdr:colOff>
                    <xdr:row>5</xdr:row>
                    <xdr:rowOff>57150</xdr:rowOff>
                  </from>
                  <to>
                    <xdr:col>4</xdr:col>
                    <xdr:colOff>1314450</xdr:colOff>
                    <xdr:row>5</xdr:row>
                    <xdr:rowOff>438150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5</xdr:col>
                    <xdr:colOff>57150</xdr:colOff>
                    <xdr:row>5</xdr:row>
                    <xdr:rowOff>57150</xdr:rowOff>
                  </from>
                  <to>
                    <xdr:col>5</xdr:col>
                    <xdr:colOff>1314450</xdr:colOff>
                    <xdr:row>5</xdr:row>
                    <xdr:rowOff>438150</xdr:rowOff>
                  </to>
                </anchor>
              </controlPr>
            </control>
          </mc:Choice>
        </mc:AlternateContent>
        <mc:AlternateContent xmlns:mc="http://schemas.openxmlformats.org/markup-compatibility/2006">
          <mc:Choice Requires="x14">
            <control shapeId="13319" r:id="rId6" name="Check Box 7">
              <controlPr defaultSize="0" autoFill="0" autoLine="0" autoPict="0">
                <anchor moveWithCells="1">
                  <from>
                    <xdr:col>4</xdr:col>
                    <xdr:colOff>57150</xdr:colOff>
                    <xdr:row>6</xdr:row>
                    <xdr:rowOff>57150</xdr:rowOff>
                  </from>
                  <to>
                    <xdr:col>4</xdr:col>
                    <xdr:colOff>1314450</xdr:colOff>
                    <xdr:row>6</xdr:row>
                    <xdr:rowOff>438150</xdr:rowOff>
                  </to>
                </anchor>
              </controlPr>
            </control>
          </mc:Choice>
        </mc:AlternateContent>
        <mc:AlternateContent xmlns:mc="http://schemas.openxmlformats.org/markup-compatibility/2006">
          <mc:Choice Requires="x14">
            <control shapeId="13320" r:id="rId7" name="Check Box 8">
              <controlPr defaultSize="0" autoFill="0" autoLine="0" autoPict="0">
                <anchor moveWithCells="1">
                  <from>
                    <xdr:col>5</xdr:col>
                    <xdr:colOff>57150</xdr:colOff>
                    <xdr:row>6</xdr:row>
                    <xdr:rowOff>57150</xdr:rowOff>
                  </from>
                  <to>
                    <xdr:col>5</xdr:col>
                    <xdr:colOff>1314450</xdr:colOff>
                    <xdr:row>6</xdr:row>
                    <xdr:rowOff>438150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1" operator="containsText" id="{926F2AE2-64F5-4CE8-B420-3E28BE51D810}">
            <xm:f>NOT(ISERROR(SEARCH($B$9,B9)))</xm:f>
            <xm:f>$B$9</xm:f>
            <x14:dxf>
              <fill>
                <patternFill>
                  <bgColor rgb="FF00B050"/>
                </patternFill>
              </fill>
            </x14:dxf>
          </x14:cfRule>
          <xm:sqref>B9:E9</xm:sqref>
        </x14:conditionalFormatting>
        <x14:conditionalFormatting xmlns:xm="http://schemas.microsoft.com/office/excel/2006/main">
          <x14:cfRule type="containsText" priority="2" operator="containsText" id="{50A63143-A88C-4797-8E38-FD609C3BE021}">
            <xm:f>NOT(ISERROR(SEARCH($B$10,B10)))</xm:f>
            <xm:f>$B$10</xm:f>
            <x14:dxf>
              <fill>
                <patternFill>
                  <bgColor rgb="FFFF0000"/>
                </patternFill>
              </fill>
            </x14:dxf>
          </x14:cfRule>
          <xm:sqref>B10:E10</xm:sqref>
        </x14:conditionalFormatting>
      </x14:conditionalFormatting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14"/>
  <sheetViews>
    <sheetView showGridLines="0" workbookViewId="0"/>
  </sheetViews>
  <sheetFormatPr defaultRowHeight="15" x14ac:dyDescent="0.25"/>
  <cols>
    <col min="1" max="1" width="11.7109375" bestFit="1" customWidth="1"/>
    <col min="2" max="2" width="64.7109375" customWidth="1"/>
    <col min="3" max="3" width="4.28515625" customWidth="1"/>
    <col min="4" max="4" width="18.28515625" customWidth="1"/>
    <col min="5" max="5" width="19.42578125" customWidth="1"/>
    <col min="6" max="6" width="19.7109375" customWidth="1"/>
    <col min="7" max="7" width="80.7109375" customWidth="1"/>
  </cols>
  <sheetData>
    <row r="1" spans="1:7" ht="23.25" x14ac:dyDescent="0.35">
      <c r="A1" s="56" t="s">
        <v>18</v>
      </c>
      <c r="B1" s="292"/>
      <c r="C1" s="292"/>
      <c r="D1" s="292"/>
      <c r="E1" s="292"/>
      <c r="F1" s="292"/>
      <c r="G1" s="292"/>
    </row>
    <row r="2" spans="1:7" ht="28.5" x14ac:dyDescent="0.25">
      <c r="A2" s="45" t="s">
        <v>76</v>
      </c>
      <c r="B2" s="342" t="s">
        <v>88</v>
      </c>
      <c r="C2" s="342"/>
      <c r="D2" s="342"/>
      <c r="E2" s="342"/>
      <c r="F2" s="342"/>
      <c r="G2" s="342"/>
    </row>
    <row r="3" spans="1:7" ht="18.75" x14ac:dyDescent="0.3">
      <c r="A3" s="59"/>
      <c r="B3" s="60"/>
      <c r="C3" s="60"/>
      <c r="D3" s="59"/>
      <c r="E3" s="60"/>
      <c r="F3" s="60"/>
      <c r="G3" s="60"/>
    </row>
    <row r="4" spans="1:7" ht="21" x14ac:dyDescent="0.35">
      <c r="A4" s="62" t="s">
        <v>127</v>
      </c>
      <c r="B4" s="63" t="s">
        <v>916</v>
      </c>
      <c r="C4" s="64"/>
      <c r="D4" s="65"/>
      <c r="E4" s="65"/>
      <c r="F4" s="65"/>
      <c r="G4" s="65"/>
    </row>
    <row r="5" spans="1:7" ht="18.75" x14ac:dyDescent="0.3">
      <c r="A5" s="57" t="s">
        <v>21</v>
      </c>
      <c r="B5" s="58" t="s">
        <v>22</v>
      </c>
      <c r="C5" s="58"/>
      <c r="D5" s="58" t="s">
        <v>45</v>
      </c>
      <c r="E5" s="58" t="s">
        <v>46</v>
      </c>
      <c r="F5" s="58" t="s">
        <v>89</v>
      </c>
      <c r="G5" s="58" t="s">
        <v>24</v>
      </c>
    </row>
    <row r="6" spans="1:7" ht="41.25" customHeight="1" x14ac:dyDescent="0.25">
      <c r="A6" s="3">
        <v>1</v>
      </c>
      <c r="B6" s="302" t="s">
        <v>130</v>
      </c>
      <c r="C6" s="302"/>
      <c r="D6" s="121" t="b">
        <v>0</v>
      </c>
      <c r="E6" s="121" t="b">
        <v>0</v>
      </c>
      <c r="F6" s="121" t="b">
        <v>0</v>
      </c>
      <c r="G6" s="1"/>
    </row>
    <row r="7" spans="1:7" ht="75.75" customHeight="1" x14ac:dyDescent="0.25">
      <c r="A7" s="3">
        <v>2</v>
      </c>
      <c r="B7" s="302" t="s">
        <v>131</v>
      </c>
      <c r="C7" s="302"/>
      <c r="D7" s="121" t="b">
        <v>0</v>
      </c>
      <c r="E7" s="121" t="b">
        <v>0</v>
      </c>
      <c r="F7" s="121" t="b">
        <v>0</v>
      </c>
      <c r="G7" s="1"/>
    </row>
    <row r="8" spans="1:7" ht="43.5" customHeight="1" x14ac:dyDescent="0.25">
      <c r="A8" s="3">
        <v>3</v>
      </c>
      <c r="B8" s="302" t="s">
        <v>132</v>
      </c>
      <c r="C8" s="302"/>
      <c r="D8" s="121" t="b">
        <v>0</v>
      </c>
      <c r="E8" s="121" t="b">
        <v>0</v>
      </c>
      <c r="F8" s="121" t="b">
        <v>0</v>
      </c>
      <c r="G8" s="233" t="s">
        <v>887</v>
      </c>
    </row>
    <row r="9" spans="1:7" ht="30.75" customHeight="1" x14ac:dyDescent="0.25">
      <c r="A9" s="3">
        <v>4</v>
      </c>
      <c r="B9" s="302" t="s">
        <v>133</v>
      </c>
      <c r="C9" s="302"/>
      <c r="D9" s="121" t="b">
        <v>0</v>
      </c>
      <c r="E9" s="121" t="b">
        <v>0</v>
      </c>
      <c r="F9" s="121" t="b">
        <v>0</v>
      </c>
      <c r="G9" s="221" t="s">
        <v>802</v>
      </c>
    </row>
    <row r="10" spans="1:7" ht="39" customHeight="1" x14ac:dyDescent="0.25">
      <c r="A10" s="3">
        <v>5</v>
      </c>
      <c r="B10" s="302" t="s">
        <v>917</v>
      </c>
      <c r="C10" s="302"/>
      <c r="D10" s="121" t="b">
        <v>0</v>
      </c>
      <c r="E10" s="121" t="b">
        <v>0</v>
      </c>
      <c r="F10" s="121" t="b">
        <v>0</v>
      </c>
      <c r="G10" s="120" t="s">
        <v>888</v>
      </c>
    </row>
    <row r="12" spans="1:7" ht="23.25" x14ac:dyDescent="0.35">
      <c r="A12" s="4" t="s">
        <v>29</v>
      </c>
      <c r="B12" s="327" t="str">
        <f t="array" ref="B12">IF(OR(AND(D6=TRUE,D7=TRUE,F8=TRUE,F9=TRUE,F10=TRUE),AND(F8=TRUE,D9=TRUE,D10=TRUE),AND(F6=TRUE,F7=TRUE,D8=TRUE,D9=TRUE,D10=TRUE),AND(D6=TRUE,D7=TRUE,D8=TRUE,D9=TRUE,D10=TRUE)),"Projekt splňuje kritéria dle Směrnice 2008/98/ES","")</f>
        <v/>
      </c>
      <c r="C12" s="328"/>
      <c r="D12" s="328"/>
      <c r="E12" s="329"/>
      <c r="F12" s="332" t="str">
        <f t="array" ref="F12">IF(OR(AND(D6=TRUE,D7=TRUE,F8=TRUE,F9=TRUE,F10=TRUE),AND(F8=TRUE,D9=TRUE,D10=TRUE),AND(F6=TRUE,F7=TRUE,D8=TRUE,D9=TRUE,D10=TRUE),AND(D6=TRUE,D7=TRUE,D8=TRUE,D9=TRUE,D10=TRUE)),"Pokračujte na další směrnici kliknutím zde","")</f>
        <v/>
      </c>
      <c r="G12" s="334"/>
    </row>
    <row r="13" spans="1:7" ht="23.25" x14ac:dyDescent="0.35">
      <c r="B13" s="327" t="str">
        <f>IF(OR(AND(E6=TRUE,F8=TRUE,F9=TRUE,F10=TRUE),AND(E7=TRUE,F8=TRUE,F9=TRUE,F10=TRUE),AND(F6=TRUE,F7=TRUE,E8=TRUE),AND(F6=TRUE,F7=TRUE,E9=TRUE),AND(F6=TRUE,F7=TRUE,E10=TRUE),AND(E6=TRUE,D7=TRUE,D8=TRUE,D9=TRUE,D10=TRUE),AND(D6=TRUE,E7=TRUE,D8=TRUE,D9=TRUE,D10=TRUE),AND(D6=TRUE,D7=TRUE,E8=TRUE,D9=TRUE,D10=TRUE),AND(D6=TRUE,D7=TRUE,D8=TRUE,E9=TRUE,D10=TRUE),AND(D6=TRUE,D7=TRUE,D8=TRUE,D9=TRUE,E10=TRUE),E6=TRUE,E7=TRUE,E8=TRUE,E9=TRUE,E10=TRUE),"Je třeba splnit zmiňované podmínky, validace je pozastavena","")</f>
        <v/>
      </c>
      <c r="C13" s="328"/>
      <c r="D13" s="328"/>
      <c r="E13" s="329"/>
      <c r="F13" s="332" t="str">
        <f>IF(OR(AND(E6=TRUE,F8=TRUE,F9=TRUE,F10=TRUE),AND(E7=TRUE,F8=TRUE,F9=TRUE,F10=TRUE),AND(F6=TRUE,F7=TRUE,E8=TRUE),AND(F6=TRUE,F7=TRUE,E9=TRUE),AND(F6=TRUE,F7=TRUE,E10=TRUE),AND(E6=TRUE,D7=TRUE,D8=TRUE,D9=TRUE,D10=TRUE),AND(D6=TRUE,E7=TRUE,D8=TRUE,D9=TRUE,D10=TRUE),AND(D6=TRUE,D7=TRUE,E8=TRUE,D9=TRUE,D10=TRUE),AND(D6=TRUE,D7=TRUE,D8=TRUE,E9=TRUE,D10=TRUE),AND(D6=TRUE,D7=TRUE,D8=TRUE,D9=TRUE,E10=TRUE),E6=TRUE,E7=TRUE,E8=TRUE,E9=TRUE,E10=TRUE),"Pokračujte kliknutím zde","")</f>
        <v/>
      </c>
      <c r="G13" s="334"/>
    </row>
    <row r="14" spans="1:7" x14ac:dyDescent="0.25">
      <c r="B14" s="141" t="str">
        <f t="array" ref="B14">IF(OR(AND(D6=TRUE,D7=TRUE,F8=TRUE,F9=TRUE,F10=TRUE),AND(F8=TRUE,D9=TRUE,D10=TRUE),AND(F6=TRUE,F7=TRUE,D8=TRUE,D9=TRUE,D10=TRUE),AND(D6=TRUE,D7=TRUE,D8=TRUE,D9=TRUE,D10=TRUE),AND('2.Kontrola (v)'!F6=TRUE,'2.Kontrola (v)'!F7=TRUE)),"PRAVDA","")</f>
        <v>PRAVDA</v>
      </c>
    </row>
  </sheetData>
  <mergeCells count="11">
    <mergeCell ref="B9:C9"/>
    <mergeCell ref="B1:G1"/>
    <mergeCell ref="B2:G2"/>
    <mergeCell ref="B6:C6"/>
    <mergeCell ref="B7:C7"/>
    <mergeCell ref="B8:C8"/>
    <mergeCell ref="B12:E12"/>
    <mergeCell ref="F12:G12"/>
    <mergeCell ref="B13:E13"/>
    <mergeCell ref="F13:G13"/>
    <mergeCell ref="B10:C10"/>
  </mergeCells>
  <hyperlinks>
    <hyperlink ref="G8" r:id="rId1" xr:uid="{00000000-0004-0000-1100-000000000000}"/>
    <hyperlink ref="G9" r:id="rId2" xr:uid="{00000000-0004-0000-1100-000001000000}"/>
    <hyperlink ref="G10" location="'Výstražné symboly nebezpečnosti'!A1" display="Výstražné symboly nebezpečnosti" xr:uid="{00000000-0004-0000-1100-000002000000}"/>
    <hyperlink ref="F12:G12" location="'2.Kontrola (vi)'!A1" display="'2.Kontrola (vi)'!A1" xr:uid="{00000000-0004-0000-1100-000003000000}"/>
    <hyperlink ref="F13:G13" location="'2.Kontrola (vi)'!A1" display="'2.Kontrola (vi)'!A1" xr:uid="{00000000-0004-0000-1100-000004000000}"/>
  </hyperlinks>
  <pageMargins left="0.7" right="0.7" top="0.75" bottom="0.75" header="0.3" footer="0.3"/>
  <pageSetup paperSize="9" orientation="portrait" horizontalDpi="300" verticalDpi="0" r:id="rId3"/>
  <drawing r:id="rId4"/>
  <legacyDrawing r:id="rId5"/>
  <mc:AlternateContent xmlns:mc="http://schemas.openxmlformats.org/markup-compatibility/2006">
    <mc:Choice Requires="x14">
      <controls>
        <mc:AlternateContent xmlns:mc="http://schemas.openxmlformats.org/markup-compatibility/2006">
          <mc:Choice Requires="x14">
            <control shapeId="61441" r:id="rId6" name="Check Box 1">
              <controlPr defaultSize="0" autoFill="0" autoLine="0" autoPict="0">
                <anchor moveWithCells="1">
                  <from>
                    <xdr:col>3</xdr:col>
                    <xdr:colOff>76200</xdr:colOff>
                    <xdr:row>5</xdr:row>
                    <xdr:rowOff>57150</xdr:rowOff>
                  </from>
                  <to>
                    <xdr:col>3</xdr:col>
                    <xdr:colOff>1133475</xdr:colOff>
                    <xdr:row>5</xdr:row>
                    <xdr:rowOff>447675</xdr:rowOff>
                  </to>
                </anchor>
              </controlPr>
            </control>
          </mc:Choice>
        </mc:AlternateContent>
        <mc:AlternateContent xmlns:mc="http://schemas.openxmlformats.org/markup-compatibility/2006">
          <mc:Choice Requires="x14">
            <control shapeId="61442" r:id="rId7" name="Check Box 2">
              <controlPr defaultSize="0" autoFill="0" autoLine="0" autoPict="0">
                <anchor moveWithCells="1">
                  <from>
                    <xdr:col>4</xdr:col>
                    <xdr:colOff>76200</xdr:colOff>
                    <xdr:row>5</xdr:row>
                    <xdr:rowOff>57150</xdr:rowOff>
                  </from>
                  <to>
                    <xdr:col>4</xdr:col>
                    <xdr:colOff>1133475</xdr:colOff>
                    <xdr:row>5</xdr:row>
                    <xdr:rowOff>447675</xdr:rowOff>
                  </to>
                </anchor>
              </controlPr>
            </control>
          </mc:Choice>
        </mc:AlternateContent>
        <mc:AlternateContent xmlns:mc="http://schemas.openxmlformats.org/markup-compatibility/2006">
          <mc:Choice Requires="x14">
            <control shapeId="61443" r:id="rId8" name="Check Box 3">
              <controlPr defaultSize="0" autoFill="0" autoLine="0" autoPict="0">
                <anchor moveWithCells="1">
                  <from>
                    <xdr:col>5</xdr:col>
                    <xdr:colOff>76200</xdr:colOff>
                    <xdr:row>5</xdr:row>
                    <xdr:rowOff>57150</xdr:rowOff>
                  </from>
                  <to>
                    <xdr:col>5</xdr:col>
                    <xdr:colOff>1133475</xdr:colOff>
                    <xdr:row>5</xdr:row>
                    <xdr:rowOff>447675</xdr:rowOff>
                  </to>
                </anchor>
              </controlPr>
            </control>
          </mc:Choice>
        </mc:AlternateContent>
        <mc:AlternateContent xmlns:mc="http://schemas.openxmlformats.org/markup-compatibility/2006">
          <mc:Choice Requires="x14">
            <control shapeId="61444" r:id="rId9" name="Check Box 4">
              <controlPr defaultSize="0" autoFill="0" autoLine="0" autoPict="0">
                <anchor moveWithCells="1">
                  <from>
                    <xdr:col>3</xdr:col>
                    <xdr:colOff>76200</xdr:colOff>
                    <xdr:row>6</xdr:row>
                    <xdr:rowOff>57150</xdr:rowOff>
                  </from>
                  <to>
                    <xdr:col>3</xdr:col>
                    <xdr:colOff>1133475</xdr:colOff>
                    <xdr:row>6</xdr:row>
                    <xdr:rowOff>914400</xdr:rowOff>
                  </to>
                </anchor>
              </controlPr>
            </control>
          </mc:Choice>
        </mc:AlternateContent>
        <mc:AlternateContent xmlns:mc="http://schemas.openxmlformats.org/markup-compatibility/2006">
          <mc:Choice Requires="x14">
            <control shapeId="61447" r:id="rId10" name="Check Box 7">
              <controlPr defaultSize="0" autoFill="0" autoLine="0" autoPict="0">
                <anchor moveWithCells="1">
                  <from>
                    <xdr:col>3</xdr:col>
                    <xdr:colOff>76200</xdr:colOff>
                    <xdr:row>7</xdr:row>
                    <xdr:rowOff>57150</xdr:rowOff>
                  </from>
                  <to>
                    <xdr:col>3</xdr:col>
                    <xdr:colOff>1133475</xdr:colOff>
                    <xdr:row>7</xdr:row>
                    <xdr:rowOff>447675</xdr:rowOff>
                  </to>
                </anchor>
              </controlPr>
            </control>
          </mc:Choice>
        </mc:AlternateContent>
        <mc:AlternateContent xmlns:mc="http://schemas.openxmlformats.org/markup-compatibility/2006">
          <mc:Choice Requires="x14">
            <control shapeId="61448" r:id="rId11" name="Check Box 8">
              <controlPr defaultSize="0" autoFill="0" autoLine="0" autoPict="0">
                <anchor moveWithCells="1">
                  <from>
                    <xdr:col>4</xdr:col>
                    <xdr:colOff>76200</xdr:colOff>
                    <xdr:row>7</xdr:row>
                    <xdr:rowOff>57150</xdr:rowOff>
                  </from>
                  <to>
                    <xdr:col>4</xdr:col>
                    <xdr:colOff>1133475</xdr:colOff>
                    <xdr:row>7</xdr:row>
                    <xdr:rowOff>447675</xdr:rowOff>
                  </to>
                </anchor>
              </controlPr>
            </control>
          </mc:Choice>
        </mc:AlternateContent>
        <mc:AlternateContent xmlns:mc="http://schemas.openxmlformats.org/markup-compatibility/2006">
          <mc:Choice Requires="x14">
            <control shapeId="61449" r:id="rId12" name="Check Box 9">
              <controlPr defaultSize="0" autoFill="0" autoLine="0" autoPict="0">
                <anchor moveWithCells="1">
                  <from>
                    <xdr:col>5</xdr:col>
                    <xdr:colOff>76200</xdr:colOff>
                    <xdr:row>7</xdr:row>
                    <xdr:rowOff>57150</xdr:rowOff>
                  </from>
                  <to>
                    <xdr:col>5</xdr:col>
                    <xdr:colOff>1133475</xdr:colOff>
                    <xdr:row>7</xdr:row>
                    <xdr:rowOff>447675</xdr:rowOff>
                  </to>
                </anchor>
              </controlPr>
            </control>
          </mc:Choice>
        </mc:AlternateContent>
        <mc:AlternateContent xmlns:mc="http://schemas.openxmlformats.org/markup-compatibility/2006">
          <mc:Choice Requires="x14">
            <control shapeId="61450" r:id="rId13" name="Check Box 10">
              <controlPr defaultSize="0" autoFill="0" autoLine="0" autoPict="0">
                <anchor moveWithCells="1">
                  <from>
                    <xdr:col>3</xdr:col>
                    <xdr:colOff>76200</xdr:colOff>
                    <xdr:row>8</xdr:row>
                    <xdr:rowOff>57150</xdr:rowOff>
                  </from>
                  <to>
                    <xdr:col>3</xdr:col>
                    <xdr:colOff>1133475</xdr:colOff>
                    <xdr:row>8</xdr:row>
                    <xdr:rowOff>323850</xdr:rowOff>
                  </to>
                </anchor>
              </controlPr>
            </control>
          </mc:Choice>
        </mc:AlternateContent>
        <mc:AlternateContent xmlns:mc="http://schemas.openxmlformats.org/markup-compatibility/2006">
          <mc:Choice Requires="x14">
            <control shapeId="61453" r:id="rId14" name="Check Box 13">
              <controlPr defaultSize="0" autoFill="0" autoLine="0" autoPict="0">
                <anchor moveWithCells="1">
                  <from>
                    <xdr:col>3</xdr:col>
                    <xdr:colOff>76200</xdr:colOff>
                    <xdr:row>9</xdr:row>
                    <xdr:rowOff>57150</xdr:rowOff>
                  </from>
                  <to>
                    <xdr:col>3</xdr:col>
                    <xdr:colOff>1133475</xdr:colOff>
                    <xdr:row>9</xdr:row>
                    <xdr:rowOff>447675</xdr:rowOff>
                  </to>
                </anchor>
              </controlPr>
            </control>
          </mc:Choice>
        </mc:AlternateContent>
        <mc:AlternateContent xmlns:mc="http://schemas.openxmlformats.org/markup-compatibility/2006">
          <mc:Choice Requires="x14">
            <control shapeId="61454" r:id="rId15" name="Check Box 14">
              <controlPr defaultSize="0" autoFill="0" autoLine="0" autoPict="0">
                <anchor moveWithCells="1">
                  <from>
                    <xdr:col>4</xdr:col>
                    <xdr:colOff>76200</xdr:colOff>
                    <xdr:row>9</xdr:row>
                    <xdr:rowOff>57150</xdr:rowOff>
                  </from>
                  <to>
                    <xdr:col>4</xdr:col>
                    <xdr:colOff>1133475</xdr:colOff>
                    <xdr:row>9</xdr:row>
                    <xdr:rowOff>447675</xdr:rowOff>
                  </to>
                </anchor>
              </controlPr>
            </control>
          </mc:Choice>
        </mc:AlternateContent>
        <mc:AlternateContent xmlns:mc="http://schemas.openxmlformats.org/markup-compatibility/2006">
          <mc:Choice Requires="x14">
            <control shapeId="61455" r:id="rId16" name="Check Box 15">
              <controlPr defaultSize="0" autoFill="0" autoLine="0" autoPict="0">
                <anchor moveWithCells="1">
                  <from>
                    <xdr:col>5</xdr:col>
                    <xdr:colOff>76200</xdr:colOff>
                    <xdr:row>9</xdr:row>
                    <xdr:rowOff>57150</xdr:rowOff>
                  </from>
                  <to>
                    <xdr:col>5</xdr:col>
                    <xdr:colOff>1133475</xdr:colOff>
                    <xdr:row>9</xdr:row>
                    <xdr:rowOff>447675</xdr:rowOff>
                  </to>
                </anchor>
              </controlPr>
            </control>
          </mc:Choice>
        </mc:AlternateContent>
        <mc:AlternateContent xmlns:mc="http://schemas.openxmlformats.org/markup-compatibility/2006">
          <mc:Choice Requires="x14">
            <control shapeId="61456" r:id="rId17" name="Check Box 16">
              <controlPr defaultSize="0" autoFill="0" autoLine="0" autoPict="0">
                <anchor moveWithCells="1">
                  <from>
                    <xdr:col>4</xdr:col>
                    <xdr:colOff>76200</xdr:colOff>
                    <xdr:row>6</xdr:row>
                    <xdr:rowOff>57150</xdr:rowOff>
                  </from>
                  <to>
                    <xdr:col>4</xdr:col>
                    <xdr:colOff>1133475</xdr:colOff>
                    <xdr:row>6</xdr:row>
                    <xdr:rowOff>914400</xdr:rowOff>
                  </to>
                </anchor>
              </controlPr>
            </control>
          </mc:Choice>
        </mc:AlternateContent>
        <mc:AlternateContent xmlns:mc="http://schemas.openxmlformats.org/markup-compatibility/2006">
          <mc:Choice Requires="x14">
            <control shapeId="61457" r:id="rId18" name="Check Box 17">
              <controlPr defaultSize="0" autoFill="0" autoLine="0" autoPict="0">
                <anchor moveWithCells="1">
                  <from>
                    <xdr:col>5</xdr:col>
                    <xdr:colOff>76200</xdr:colOff>
                    <xdr:row>6</xdr:row>
                    <xdr:rowOff>57150</xdr:rowOff>
                  </from>
                  <to>
                    <xdr:col>5</xdr:col>
                    <xdr:colOff>1133475</xdr:colOff>
                    <xdr:row>6</xdr:row>
                    <xdr:rowOff>914400</xdr:rowOff>
                  </to>
                </anchor>
              </controlPr>
            </control>
          </mc:Choice>
        </mc:AlternateContent>
        <mc:AlternateContent xmlns:mc="http://schemas.openxmlformats.org/markup-compatibility/2006">
          <mc:Choice Requires="x14">
            <control shapeId="61458" r:id="rId19" name="Check Box 18">
              <controlPr defaultSize="0" autoFill="0" autoLine="0" autoPict="0">
                <anchor moveWithCells="1">
                  <from>
                    <xdr:col>4</xdr:col>
                    <xdr:colOff>76200</xdr:colOff>
                    <xdr:row>8</xdr:row>
                    <xdr:rowOff>57150</xdr:rowOff>
                  </from>
                  <to>
                    <xdr:col>4</xdr:col>
                    <xdr:colOff>1133475</xdr:colOff>
                    <xdr:row>8</xdr:row>
                    <xdr:rowOff>323850</xdr:rowOff>
                  </to>
                </anchor>
              </controlPr>
            </control>
          </mc:Choice>
        </mc:AlternateContent>
        <mc:AlternateContent xmlns:mc="http://schemas.openxmlformats.org/markup-compatibility/2006">
          <mc:Choice Requires="x14">
            <control shapeId="61459" r:id="rId20" name="Check Box 19">
              <controlPr defaultSize="0" autoFill="0" autoLine="0" autoPict="0">
                <anchor moveWithCells="1">
                  <from>
                    <xdr:col>5</xdr:col>
                    <xdr:colOff>76200</xdr:colOff>
                    <xdr:row>8</xdr:row>
                    <xdr:rowOff>57150</xdr:rowOff>
                  </from>
                  <to>
                    <xdr:col>5</xdr:col>
                    <xdr:colOff>1133475</xdr:colOff>
                    <xdr:row>8</xdr:row>
                    <xdr:rowOff>323850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3" operator="containsText" id="{F357139D-8B26-45A0-9A52-640F8B0C56E8}">
            <xm:f>NOT(ISERROR(SEARCH($B$12,B12)))</xm:f>
            <xm:f>$B$12</xm:f>
            <x14:dxf>
              <fill>
                <patternFill>
                  <bgColor rgb="FF00B050"/>
                </patternFill>
              </fill>
            </x14:dxf>
          </x14:cfRule>
          <xm:sqref>B12:E12</xm:sqref>
        </x14:conditionalFormatting>
        <x14:conditionalFormatting xmlns:xm="http://schemas.microsoft.com/office/excel/2006/main">
          <x14:cfRule type="containsText" priority="1" operator="containsText" id="{ECC00CDD-878C-41D5-A3D7-795E8FF06AF9}">
            <xm:f>NOT(ISERROR(SEARCH($B$13,B13)))</xm:f>
            <xm:f>$B$13</xm:f>
            <x14:dxf>
              <fill>
                <patternFill>
                  <bgColor rgb="FFFF0000"/>
                </patternFill>
              </fill>
            </x14:dxf>
          </x14:cfRule>
          <xm:sqref>B13:E13</xm:sqref>
        </x14:conditionalFormatting>
        <x14:conditionalFormatting xmlns:xm="http://schemas.microsoft.com/office/excel/2006/main">
          <x14:cfRule type="expression" priority="6" id="{3677F0B5-5E4A-4CC4-894A-8FB02C9BA1AF}">
            <xm:f>'2.Kontrola (v)'!$F$6</xm:f>
            <x14:dxf>
              <fill>
                <patternFill>
                  <bgColor theme="3" tint="0.79998168889431442"/>
                </patternFill>
              </fill>
            </x14:dxf>
          </x14:cfRule>
          <xm:sqref>F6:F7</xm:sqref>
        </x14:conditionalFormatting>
        <x14:conditionalFormatting xmlns:xm="http://schemas.microsoft.com/office/excel/2006/main">
          <x14:cfRule type="expression" priority="5" id="{62EBD796-DFAE-4888-8620-72B6657B6D63}">
            <xm:f>'2.Kontrola (v)'!$F$7</xm:f>
            <x14:dxf>
              <fill>
                <patternFill>
                  <bgColor theme="3" tint="0.79998168889431442"/>
                </patternFill>
              </fill>
            </x14:dxf>
          </x14:cfRule>
          <xm:sqref>F8:F10</xm:sqref>
        </x14:conditionalFormatting>
      </x14:conditionalFormatting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11"/>
  <sheetViews>
    <sheetView showGridLines="0" workbookViewId="0">
      <selection activeCell="F9" sqref="F9:H9"/>
    </sheetView>
  </sheetViews>
  <sheetFormatPr defaultRowHeight="15" x14ac:dyDescent="0.25"/>
  <cols>
    <col min="1" max="1" width="11.7109375" bestFit="1" customWidth="1"/>
    <col min="2" max="2" width="64.7109375" customWidth="1"/>
    <col min="3" max="3" width="4.28515625" customWidth="1"/>
    <col min="4" max="4" width="6.28515625" customWidth="1"/>
    <col min="5" max="5" width="22.42578125" customWidth="1"/>
    <col min="6" max="7" width="21.28515625" customWidth="1"/>
    <col min="8" max="8" width="80.7109375" customWidth="1"/>
  </cols>
  <sheetData>
    <row r="1" spans="1:11" ht="23.25" x14ac:dyDescent="0.35">
      <c r="A1" s="56" t="s">
        <v>18</v>
      </c>
      <c r="B1" s="292"/>
      <c r="C1" s="292"/>
      <c r="D1" s="292"/>
      <c r="E1" s="292"/>
      <c r="F1" s="292"/>
      <c r="G1" s="292"/>
      <c r="H1" s="292"/>
    </row>
    <row r="2" spans="1:11" ht="28.5" x14ac:dyDescent="0.25">
      <c r="A2" s="45" t="s">
        <v>76</v>
      </c>
      <c r="B2" s="342" t="s">
        <v>77</v>
      </c>
      <c r="C2" s="342"/>
      <c r="D2" s="342"/>
      <c r="E2" s="342"/>
      <c r="F2" s="342"/>
      <c r="G2" s="342"/>
      <c r="H2" s="342"/>
    </row>
    <row r="3" spans="1:11" ht="18.75" x14ac:dyDescent="0.3">
      <c r="A3" s="59"/>
      <c r="B3" s="60"/>
      <c r="C3" s="60"/>
      <c r="D3" s="59"/>
      <c r="E3" s="60"/>
      <c r="F3" s="60"/>
      <c r="G3" s="60"/>
      <c r="H3" s="60"/>
    </row>
    <row r="4" spans="1:11" ht="21" x14ac:dyDescent="0.35">
      <c r="A4" s="62" t="s">
        <v>134</v>
      </c>
      <c r="B4" s="63" t="s">
        <v>135</v>
      </c>
      <c r="C4" s="64"/>
      <c r="D4" s="65"/>
      <c r="E4" s="65"/>
      <c r="F4" s="61"/>
      <c r="G4" s="61"/>
      <c r="H4" s="61"/>
    </row>
    <row r="5" spans="1:11" ht="18.75" x14ac:dyDescent="0.3">
      <c r="A5" s="57" t="s">
        <v>21</v>
      </c>
      <c r="B5" s="58" t="s">
        <v>22</v>
      </c>
      <c r="C5" s="58"/>
      <c r="D5" s="57"/>
      <c r="E5" s="58" t="s">
        <v>45</v>
      </c>
      <c r="F5" s="58" t="s">
        <v>46</v>
      </c>
      <c r="G5" s="58" t="s">
        <v>89</v>
      </c>
      <c r="H5" s="58" t="s">
        <v>24</v>
      </c>
    </row>
    <row r="6" spans="1:11" ht="36" customHeight="1" x14ac:dyDescent="0.25">
      <c r="A6" s="3">
        <v>1</v>
      </c>
      <c r="B6" s="357" t="s">
        <v>136</v>
      </c>
      <c r="C6" s="357"/>
      <c r="D6" s="357"/>
      <c r="E6" s="49" t="b">
        <v>0</v>
      </c>
      <c r="F6" s="49" t="b">
        <v>1</v>
      </c>
      <c r="G6" s="49"/>
      <c r="H6" s="42"/>
      <c r="I6" s="141" t="str">
        <f t="array" ref="I6">IF(AND(E6=TRUE,F6=TRUE),"PRAVDA","")</f>
        <v/>
      </c>
      <c r="K6" s="173" t="s">
        <v>48</v>
      </c>
    </row>
    <row r="7" spans="1:11" ht="43.5" customHeight="1" x14ac:dyDescent="0.25">
      <c r="A7" s="3">
        <v>2</v>
      </c>
      <c r="B7" s="357" t="s">
        <v>918</v>
      </c>
      <c r="C7" s="357"/>
      <c r="D7" s="357"/>
      <c r="E7" s="49" t="b">
        <v>0</v>
      </c>
      <c r="F7" s="49" t="b">
        <v>0</v>
      </c>
      <c r="G7" s="49" t="b">
        <v>1</v>
      </c>
      <c r="H7" s="42" t="s">
        <v>919</v>
      </c>
      <c r="I7" s="141" t="str">
        <f t="array" ref="I7">IF(AND(E7=TRUE,F7=TRUE),"PRAVDA","")</f>
        <v/>
      </c>
      <c r="K7" s="173" t="s">
        <v>48</v>
      </c>
    </row>
    <row r="8" spans="1:11" x14ac:dyDescent="0.25">
      <c r="I8" s="141" t="str">
        <f>IF(OR(I7="PRAVDA",I6="PRAVDA"),"PRAVDA","")</f>
        <v/>
      </c>
    </row>
    <row r="9" spans="1:11" ht="23.25" x14ac:dyDescent="0.35">
      <c r="A9" s="4" t="s">
        <v>29</v>
      </c>
      <c r="B9" s="295" t="str">
        <f>IF(OR(F7=TRUE,AND(F6=TRUE,G7=TRUE)),"Projekt nevyžaduje další kontrolu souladu se Směrnicí 92/43/EHS","")</f>
        <v>Projekt nevyžaduje další kontrolu souladu se Směrnicí 92/43/EHS</v>
      </c>
      <c r="C9" s="295"/>
      <c r="D9" s="295"/>
      <c r="E9" s="295"/>
      <c r="F9" s="296" t="str">
        <f>IF(OR(F7=TRUE,AND(F6=TRUE,G7=TRUE)),"Pokračujte na další směrnici kliknutím zde","")</f>
        <v>Pokračujte na další směrnici kliknutím zde</v>
      </c>
      <c r="G9" s="296"/>
      <c r="H9" s="296"/>
      <c r="I9" s="372" t="s">
        <v>53</v>
      </c>
      <c r="J9" s="373"/>
      <c r="K9" s="373"/>
    </row>
    <row r="10" spans="1:11" ht="23.25" x14ac:dyDescent="0.35">
      <c r="B10" s="295" t="str">
        <f>IF(E7=TRUE,"Projekt vyžaduje další kontrolu souladu se Směrnicí 92/43/EHS","")</f>
        <v/>
      </c>
      <c r="C10" s="295"/>
      <c r="D10" s="295"/>
      <c r="E10" s="295"/>
      <c r="F10" s="296" t="str">
        <f>IF(E7=TRUE,"Pro další otázky týkajíci se Směrnice 2011/92/EU klikněte zde","")</f>
        <v/>
      </c>
      <c r="G10" s="296"/>
      <c r="H10" s="296"/>
      <c r="I10" s="372"/>
      <c r="J10" s="373"/>
      <c r="K10" s="373"/>
    </row>
    <row r="11" spans="1:11" x14ac:dyDescent="0.25">
      <c r="F11" s="141" t="str">
        <f>IF(OR(F7=TRUE,AND(F6=TRUE,G7=TRUE)),"PRAVDA","")</f>
        <v>PRAVDA</v>
      </c>
    </row>
  </sheetData>
  <mergeCells count="9">
    <mergeCell ref="I9:K10"/>
    <mergeCell ref="B10:E10"/>
    <mergeCell ref="F10:H10"/>
    <mergeCell ref="B1:H1"/>
    <mergeCell ref="B2:H2"/>
    <mergeCell ref="B7:D7"/>
    <mergeCell ref="B9:E9"/>
    <mergeCell ref="F9:H9"/>
    <mergeCell ref="B6:D6"/>
  </mergeCells>
  <conditionalFormatting sqref="G7">
    <cfRule type="expression" dxfId="146" priority="6">
      <formula>$F$6</formula>
    </cfRule>
  </conditionalFormatting>
  <conditionalFormatting sqref="I7">
    <cfRule type="expression" dxfId="145" priority="7">
      <formula>$E$7</formula>
    </cfRule>
  </conditionalFormatting>
  <conditionalFormatting sqref="I9:K10">
    <cfRule type="expression" dxfId="144" priority="5">
      <formula>$I$8</formula>
    </cfRule>
  </conditionalFormatting>
  <conditionalFormatting sqref="J7">
    <cfRule type="expression" dxfId="143" priority="8">
      <formula>$F$7</formula>
    </cfRule>
  </conditionalFormatting>
  <conditionalFormatting sqref="K6">
    <cfRule type="expression" dxfId="142" priority="4">
      <formula>$I$6</formula>
    </cfRule>
  </conditionalFormatting>
  <conditionalFormatting sqref="K7">
    <cfRule type="expression" dxfId="141" priority="3">
      <formula>$I$7</formula>
    </cfRule>
  </conditionalFormatting>
  <hyperlinks>
    <hyperlink ref="F9:H9" location="'2.Kontrola (vii)'!A1" display="'2.Kontrola (vii)'!A1" xr:uid="{00000000-0004-0000-1200-000000000000}"/>
    <hyperlink ref="F10:H10" location="'vi - LC'!A1" display="'vi - LC'!A1" xr:uid="{00000000-0004-0000-1200-000001000000}"/>
    <hyperlink ref="H7" r:id="rId1" xr:uid="{00000000-0004-0000-1200-000002000000}"/>
  </hyperlinks>
  <pageMargins left="0.7" right="0.7" top="0.75" bottom="0.75" header="0.3" footer="0.3"/>
  <pageSetup paperSize="9" orientation="portrait" horizontalDpi="300" verticalDpi="0" r:id="rId2"/>
  <drawing r:id="rId3"/>
  <legacyDrawing r:id="rId4"/>
  <mc:AlternateContent xmlns:mc="http://schemas.openxmlformats.org/markup-compatibility/2006">
    <mc:Choice Requires="x14">
      <controls>
        <mc:AlternateContent xmlns:mc="http://schemas.openxmlformats.org/markup-compatibility/2006">
          <mc:Choice Requires="x14">
            <control shapeId="15361" r:id="rId5" name="Check Box 1">
              <controlPr defaultSize="0" autoFill="0" autoLine="0" autoPict="0">
                <anchor moveWithCells="1">
                  <from>
                    <xdr:col>4</xdr:col>
                    <xdr:colOff>76200</xdr:colOff>
                    <xdr:row>6</xdr:row>
                    <xdr:rowOff>57150</xdr:rowOff>
                  </from>
                  <to>
                    <xdr:col>4</xdr:col>
                    <xdr:colOff>1352550</xdr:colOff>
                    <xdr:row>6</xdr:row>
                    <xdr:rowOff>485775</xdr:rowOff>
                  </to>
                </anchor>
              </controlPr>
            </control>
          </mc:Choice>
        </mc:AlternateContent>
        <mc:AlternateContent xmlns:mc="http://schemas.openxmlformats.org/markup-compatibility/2006">
          <mc:Choice Requires="x14">
            <control shapeId="15362" r:id="rId6" name="Check Box 2">
              <controlPr defaultSize="0" autoFill="0" autoLine="0" autoPict="0">
                <anchor moveWithCells="1">
                  <from>
                    <xdr:col>5</xdr:col>
                    <xdr:colOff>76200</xdr:colOff>
                    <xdr:row>6</xdr:row>
                    <xdr:rowOff>57150</xdr:rowOff>
                  </from>
                  <to>
                    <xdr:col>5</xdr:col>
                    <xdr:colOff>1352550</xdr:colOff>
                    <xdr:row>6</xdr:row>
                    <xdr:rowOff>485775</xdr:rowOff>
                  </to>
                </anchor>
              </controlPr>
            </control>
          </mc:Choice>
        </mc:AlternateContent>
        <mc:AlternateContent xmlns:mc="http://schemas.openxmlformats.org/markup-compatibility/2006">
          <mc:Choice Requires="x14">
            <control shapeId="15363" r:id="rId7" name="Check Box 3">
              <controlPr defaultSize="0" autoFill="0" autoLine="0" autoPict="0">
                <anchor moveWithCells="1">
                  <from>
                    <xdr:col>4</xdr:col>
                    <xdr:colOff>66675</xdr:colOff>
                    <xdr:row>5</xdr:row>
                    <xdr:rowOff>28575</xdr:rowOff>
                  </from>
                  <to>
                    <xdr:col>4</xdr:col>
                    <xdr:colOff>1409700</xdr:colOff>
                    <xdr:row>5</xdr:row>
                    <xdr:rowOff>400050</xdr:rowOff>
                  </to>
                </anchor>
              </controlPr>
            </control>
          </mc:Choice>
        </mc:AlternateContent>
        <mc:AlternateContent xmlns:mc="http://schemas.openxmlformats.org/markup-compatibility/2006">
          <mc:Choice Requires="x14">
            <control shapeId="15364" r:id="rId8" name="Check Box 4">
              <controlPr defaultSize="0" autoFill="0" autoLine="0" autoPict="0">
                <anchor moveWithCells="1">
                  <from>
                    <xdr:col>5</xdr:col>
                    <xdr:colOff>66675</xdr:colOff>
                    <xdr:row>5</xdr:row>
                    <xdr:rowOff>28575</xdr:rowOff>
                  </from>
                  <to>
                    <xdr:col>6</xdr:col>
                    <xdr:colOff>0</xdr:colOff>
                    <xdr:row>5</xdr:row>
                    <xdr:rowOff>400050</xdr:rowOff>
                  </to>
                </anchor>
              </controlPr>
            </control>
          </mc:Choice>
        </mc:AlternateContent>
        <mc:AlternateContent xmlns:mc="http://schemas.openxmlformats.org/markup-compatibility/2006">
          <mc:Choice Requires="x14">
            <control shapeId="15366" r:id="rId9" name="Check Box 6">
              <controlPr defaultSize="0" autoFill="0" autoLine="0" autoPict="0">
                <anchor moveWithCells="1">
                  <from>
                    <xdr:col>6</xdr:col>
                    <xdr:colOff>66675</xdr:colOff>
                    <xdr:row>6</xdr:row>
                    <xdr:rowOff>28575</xdr:rowOff>
                  </from>
                  <to>
                    <xdr:col>6</xdr:col>
                    <xdr:colOff>1238250</xdr:colOff>
                    <xdr:row>6</xdr:row>
                    <xdr:rowOff>514350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2" operator="containsText" id="{51D73737-F0CF-492F-BC7B-B1AE3813C78A}">
            <xm:f>NOT(ISERROR(SEARCH($B$9,B9)))</xm:f>
            <xm:f>$B$9</xm:f>
            <x14:dxf>
              <fill>
                <patternFill>
                  <bgColor rgb="FF00B050"/>
                </patternFill>
              </fill>
            </x14:dxf>
          </x14:cfRule>
          <xm:sqref>B9:E9</xm:sqref>
        </x14:conditionalFormatting>
        <x14:conditionalFormatting xmlns:xm="http://schemas.microsoft.com/office/excel/2006/main">
          <x14:cfRule type="containsText" priority="1" operator="containsText" id="{1E3FE70F-7DC0-4A8C-BBDD-AD11A71C8559}">
            <xm:f>NOT(ISERROR(SEARCH($B$10,B10)))</xm:f>
            <xm:f>$B$10</xm:f>
            <x14:dxf>
              <fill>
                <patternFill>
                  <bgColor rgb="FFFF0000"/>
                </patternFill>
              </fill>
            </x14:dxf>
          </x14:cfRule>
          <xm:sqref>B10:E10</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54"/>
  <sheetViews>
    <sheetView showGridLines="0" tabSelected="1" zoomScale="90" zoomScaleNormal="90" workbookViewId="0"/>
  </sheetViews>
  <sheetFormatPr defaultRowHeight="15" x14ac:dyDescent="0.25"/>
  <cols>
    <col min="2" max="2" width="26.5703125" customWidth="1"/>
    <col min="3" max="3" width="51.5703125" customWidth="1"/>
    <col min="7" max="7" width="25.28515625" customWidth="1"/>
    <col min="8" max="8" width="24.7109375" customWidth="1"/>
    <col min="9" max="9" width="11.28515625" customWidth="1"/>
    <col min="10" max="10" width="8.28515625" customWidth="1"/>
    <col min="11" max="11" width="8.7109375" customWidth="1"/>
    <col min="12" max="12" width="20.7109375" customWidth="1"/>
    <col min="14" max="14" width="18.5703125" customWidth="1"/>
  </cols>
  <sheetData>
    <row r="1" spans="1:16" x14ac:dyDescent="0.25">
      <c r="A1" t="s">
        <v>10</v>
      </c>
      <c r="O1" s="283"/>
      <c r="P1" s="283"/>
    </row>
    <row r="2" spans="1:16" ht="17.25" customHeight="1" x14ac:dyDescent="0.25">
      <c r="J2" s="170"/>
      <c r="K2" s="210"/>
      <c r="L2" s="210"/>
      <c r="M2" s="210"/>
      <c r="N2" s="210"/>
      <c r="O2" s="283"/>
      <c r="P2" s="283"/>
    </row>
    <row r="3" spans="1:16" ht="18.75" customHeight="1" x14ac:dyDescent="0.35">
      <c r="B3" s="203" t="s">
        <v>11</v>
      </c>
      <c r="C3" s="203"/>
      <c r="G3" s="284" t="s">
        <v>12</v>
      </c>
      <c r="H3" s="284"/>
      <c r="I3" s="284"/>
      <c r="J3" s="284"/>
      <c r="K3" s="210"/>
      <c r="L3" s="210"/>
      <c r="M3" s="210"/>
      <c r="N3" s="210"/>
      <c r="O3" s="283"/>
      <c r="P3" s="283"/>
    </row>
    <row r="4" spans="1:16" ht="15.75" customHeight="1" x14ac:dyDescent="0.25">
      <c r="G4" s="284"/>
      <c r="H4" s="284"/>
      <c r="I4" s="284"/>
      <c r="J4" s="284"/>
      <c r="K4" s="287"/>
      <c r="L4" s="287"/>
      <c r="M4" s="287"/>
      <c r="N4" s="287"/>
      <c r="O4" s="283"/>
      <c r="P4" s="283"/>
    </row>
    <row r="5" spans="1:16" ht="15.75" customHeight="1" x14ac:dyDescent="0.25">
      <c r="B5" s="204" t="s">
        <v>13</v>
      </c>
      <c r="C5" s="256"/>
      <c r="G5" s="285" t="s">
        <v>901</v>
      </c>
      <c r="H5" s="285"/>
      <c r="I5" s="285"/>
      <c r="J5" s="285"/>
      <c r="K5" s="285"/>
      <c r="L5" s="210"/>
      <c r="M5" s="210"/>
      <c r="N5" s="210"/>
      <c r="O5" s="283"/>
      <c r="P5" s="283"/>
    </row>
    <row r="6" spans="1:16" ht="15.75" x14ac:dyDescent="0.25">
      <c r="B6" s="205" t="s">
        <v>14</v>
      </c>
      <c r="C6" s="257"/>
      <c r="G6" s="285"/>
      <c r="H6" s="285"/>
      <c r="I6" s="285"/>
      <c r="J6" s="285"/>
      <c r="K6" s="285"/>
      <c r="L6" s="210"/>
      <c r="M6" s="210"/>
      <c r="N6" s="210"/>
      <c r="O6" s="283"/>
      <c r="P6" s="283"/>
    </row>
    <row r="7" spans="1:16" ht="15.75" customHeight="1" x14ac:dyDescent="0.25">
      <c r="B7" s="204" t="s">
        <v>15</v>
      </c>
      <c r="C7" s="256"/>
      <c r="G7" s="285"/>
      <c r="H7" s="285"/>
      <c r="I7" s="285"/>
      <c r="J7" s="285"/>
      <c r="K7" s="285"/>
      <c r="L7" s="210"/>
      <c r="M7" s="210"/>
      <c r="N7" s="210"/>
      <c r="O7" s="283"/>
      <c r="P7" s="283"/>
    </row>
    <row r="8" spans="1:16" ht="15.75" x14ac:dyDescent="0.25">
      <c r="B8" s="204" t="s">
        <v>15</v>
      </c>
      <c r="C8" s="258"/>
      <c r="J8" s="170"/>
      <c r="K8" s="210"/>
      <c r="L8" s="210"/>
      <c r="M8" s="210"/>
      <c r="N8" s="210"/>
      <c r="O8" s="283"/>
      <c r="P8" s="283"/>
    </row>
    <row r="9" spans="1:16" ht="15.75" customHeight="1" x14ac:dyDescent="0.25">
      <c r="B9" s="205" t="s">
        <v>15</v>
      </c>
      <c r="C9" s="259"/>
      <c r="K9" s="168"/>
      <c r="L9" s="168"/>
      <c r="M9" s="168"/>
      <c r="N9" s="168"/>
      <c r="O9" s="283"/>
      <c r="P9" s="283"/>
    </row>
    <row r="10" spans="1:16" ht="15.75" x14ac:dyDescent="0.25">
      <c r="B10" s="202"/>
      <c r="C10" s="259"/>
      <c r="K10" s="211"/>
      <c r="L10" s="212"/>
      <c r="M10" s="212"/>
      <c r="N10" s="212"/>
      <c r="O10" s="283"/>
      <c r="P10" s="283"/>
    </row>
    <row r="11" spans="1:16" ht="15" customHeight="1" x14ac:dyDescent="0.25">
      <c r="B11" s="206"/>
      <c r="C11" s="260"/>
      <c r="H11" s="164"/>
      <c r="K11" s="211"/>
      <c r="L11" s="212"/>
      <c r="M11" s="212"/>
      <c r="N11" s="212"/>
      <c r="O11" s="283"/>
      <c r="P11" s="283"/>
    </row>
    <row r="12" spans="1:16" ht="15" customHeight="1" x14ac:dyDescent="0.25">
      <c r="B12" s="206"/>
      <c r="C12" s="259"/>
      <c r="K12" s="168"/>
      <c r="L12" s="212"/>
      <c r="M12" s="212"/>
      <c r="N12" s="212"/>
      <c r="O12" s="283"/>
      <c r="P12" s="283"/>
    </row>
    <row r="13" spans="1:16" ht="15" customHeight="1" x14ac:dyDescent="0.25">
      <c r="B13" s="164"/>
      <c r="C13" s="261"/>
    </row>
    <row r="14" spans="1:16" ht="15" customHeight="1" x14ac:dyDescent="0.25">
      <c r="B14" s="164"/>
      <c r="C14" s="168"/>
    </row>
    <row r="15" spans="1:16" ht="15" customHeight="1" x14ac:dyDescent="0.25">
      <c r="B15" s="204" t="s">
        <v>16</v>
      </c>
      <c r="C15" s="262"/>
    </row>
    <row r="16" spans="1:16" ht="15" customHeight="1" x14ac:dyDescent="0.25">
      <c r="B16" s="205" t="s">
        <v>15</v>
      </c>
      <c r="C16" s="263"/>
    </row>
    <row r="17" spans="2:14" ht="15" customHeight="1" x14ac:dyDescent="0.25">
      <c r="B17" s="205" t="s">
        <v>15</v>
      </c>
      <c r="C17" s="264"/>
    </row>
    <row r="18" spans="2:14" ht="15.75" x14ac:dyDescent="0.25">
      <c r="B18" s="205" t="s">
        <v>15</v>
      </c>
      <c r="C18" s="263"/>
    </row>
    <row r="19" spans="2:14" ht="15" customHeight="1" x14ac:dyDescent="0.25">
      <c r="B19" s="207"/>
      <c r="C19" s="264"/>
    </row>
    <row r="20" spans="2:14" ht="15" customHeight="1" x14ac:dyDescent="0.25">
      <c r="B20" s="202"/>
      <c r="C20" s="265"/>
    </row>
    <row r="21" spans="2:14" ht="15.75" x14ac:dyDescent="0.25">
      <c r="B21" s="209"/>
      <c r="C21" s="265"/>
    </row>
    <row r="22" spans="2:14" x14ac:dyDescent="0.25">
      <c r="B22" s="206"/>
      <c r="C22" s="265"/>
    </row>
    <row r="23" spans="2:14" x14ac:dyDescent="0.25">
      <c r="C23" s="266"/>
    </row>
    <row r="25" spans="2:14" ht="15.75" x14ac:dyDescent="0.25">
      <c r="B25" s="208" t="s">
        <v>17</v>
      </c>
      <c r="C25" s="267"/>
    </row>
    <row r="26" spans="2:14" ht="15.75" x14ac:dyDescent="0.25">
      <c r="B26" s="282"/>
      <c r="C26" s="282"/>
      <c r="K26" s="290"/>
      <c r="L26" s="290"/>
      <c r="M26" s="290"/>
      <c r="N26" s="290"/>
    </row>
    <row r="27" spans="2:14" ht="15.75" x14ac:dyDescent="0.25">
      <c r="B27" s="282"/>
      <c r="C27" s="282"/>
      <c r="K27" s="290"/>
      <c r="L27" s="290"/>
      <c r="M27" s="290"/>
      <c r="N27" s="290"/>
    </row>
    <row r="28" spans="2:14" ht="15.75" x14ac:dyDescent="0.25">
      <c r="B28" s="282"/>
      <c r="C28" s="282"/>
      <c r="K28" s="172"/>
      <c r="L28" s="288"/>
      <c r="M28" s="288"/>
      <c r="N28" s="288"/>
    </row>
    <row r="29" spans="2:14" ht="15.75" x14ac:dyDescent="0.25">
      <c r="B29" s="282"/>
      <c r="C29" s="282"/>
      <c r="K29" s="172"/>
      <c r="L29" s="288"/>
      <c r="M29" s="288"/>
      <c r="N29" s="288"/>
    </row>
    <row r="30" spans="2:14" ht="15.75" x14ac:dyDescent="0.25">
      <c r="B30" s="282"/>
      <c r="C30" s="282"/>
      <c r="K30" s="171"/>
      <c r="L30" s="171"/>
      <c r="M30" s="119"/>
      <c r="N30" s="119"/>
    </row>
    <row r="31" spans="2:14" ht="15.75" x14ac:dyDescent="0.25">
      <c r="B31" s="282"/>
      <c r="C31" s="282"/>
      <c r="K31" s="289"/>
      <c r="L31" s="286"/>
      <c r="M31" s="286"/>
      <c r="N31" s="286"/>
    </row>
    <row r="32" spans="2:14" ht="15.75" x14ac:dyDescent="0.25">
      <c r="B32" s="282"/>
      <c r="C32" s="282"/>
      <c r="K32" s="289"/>
      <c r="L32" s="286"/>
      <c r="M32" s="286"/>
      <c r="N32" s="286"/>
    </row>
    <row r="33" spans="2:14" ht="15.75" x14ac:dyDescent="0.25">
      <c r="B33" s="282"/>
      <c r="C33" s="282"/>
      <c r="K33" s="286"/>
      <c r="L33" s="287"/>
      <c r="M33" s="287"/>
      <c r="N33" s="287"/>
    </row>
    <row r="34" spans="2:14" ht="15.75" x14ac:dyDescent="0.25">
      <c r="B34" s="200"/>
      <c r="C34" s="201"/>
      <c r="K34" s="286"/>
      <c r="L34" s="287"/>
      <c r="M34" s="287"/>
      <c r="N34" s="287"/>
    </row>
    <row r="35" spans="2:14" ht="15.75" x14ac:dyDescent="0.25">
      <c r="B35" s="200"/>
      <c r="L35" s="287"/>
      <c r="M35" s="287"/>
      <c r="N35" s="287"/>
    </row>
    <row r="36" spans="2:14" ht="15.75" x14ac:dyDescent="0.25">
      <c r="B36" s="200"/>
    </row>
    <row r="37" spans="2:14" ht="15.75" x14ac:dyDescent="0.25">
      <c r="B37" s="200"/>
    </row>
    <row r="38" spans="2:14" ht="15.75" x14ac:dyDescent="0.25">
      <c r="B38" s="200"/>
    </row>
    <row r="39" spans="2:14" ht="15.75" x14ac:dyDescent="0.25">
      <c r="B39" s="200"/>
    </row>
    <row r="40" spans="2:14" ht="15.75" x14ac:dyDescent="0.25">
      <c r="B40" s="200"/>
    </row>
    <row r="41" spans="2:14" ht="15.75" x14ac:dyDescent="0.25">
      <c r="B41" s="200"/>
    </row>
    <row r="42" spans="2:14" ht="15.75" x14ac:dyDescent="0.25">
      <c r="B42" s="200"/>
    </row>
    <row r="43" spans="2:14" ht="15.75" x14ac:dyDescent="0.25">
      <c r="B43" s="200"/>
    </row>
    <row r="51" ht="20.25" customHeight="1" x14ac:dyDescent="0.25"/>
    <row r="52" ht="23.25" customHeight="1" x14ac:dyDescent="0.25"/>
    <row r="54" ht="24" customHeight="1" x14ac:dyDescent="0.25"/>
  </sheetData>
  <sheetProtection sheet="1" objects="1" scenarios="1"/>
  <mergeCells count="19">
    <mergeCell ref="P1:P12"/>
    <mergeCell ref="O1:O12"/>
    <mergeCell ref="G3:J4"/>
    <mergeCell ref="G5:K7"/>
    <mergeCell ref="K33:K34"/>
    <mergeCell ref="L33:N35"/>
    <mergeCell ref="L28:N29"/>
    <mergeCell ref="K31:K32"/>
    <mergeCell ref="L31:N32"/>
    <mergeCell ref="K4:N4"/>
    <mergeCell ref="K26:N27"/>
    <mergeCell ref="B31:C31"/>
    <mergeCell ref="B32:C32"/>
    <mergeCell ref="B33:C33"/>
    <mergeCell ref="B26:C26"/>
    <mergeCell ref="B27:C27"/>
    <mergeCell ref="B28:C28"/>
    <mergeCell ref="B29:C29"/>
    <mergeCell ref="B30:C30"/>
  </mergeCells>
  <pageMargins left="0.7" right="0.7" top="0.75" bottom="0.75" header="0.3" footer="0.3"/>
  <pageSetup paperSize="9" orientation="portrait" horizontalDpi="300" verticalDpi="0" r:id="rId1"/>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12"/>
  <sheetViews>
    <sheetView showGridLines="0" workbookViewId="0"/>
  </sheetViews>
  <sheetFormatPr defaultRowHeight="15" x14ac:dyDescent="0.25"/>
  <cols>
    <col min="1" max="1" width="11.7109375" bestFit="1" customWidth="1"/>
    <col min="2" max="2" width="64.7109375" customWidth="1"/>
    <col min="3" max="3" width="4.28515625" customWidth="1"/>
    <col min="4" max="4" width="22.5703125" customWidth="1"/>
    <col min="5" max="5" width="22.42578125" customWidth="1"/>
    <col min="6" max="6" width="21.28515625" customWidth="1"/>
    <col min="7" max="7" width="80.7109375" customWidth="1"/>
  </cols>
  <sheetData>
    <row r="1" spans="1:7" ht="23.25" x14ac:dyDescent="0.35">
      <c r="A1" s="56" t="s">
        <v>18</v>
      </c>
      <c r="B1" s="292"/>
      <c r="C1" s="292"/>
      <c r="D1" s="292"/>
      <c r="E1" s="292"/>
      <c r="F1" s="292"/>
      <c r="G1" s="292"/>
    </row>
    <row r="2" spans="1:7" ht="28.5" x14ac:dyDescent="0.25">
      <c r="A2" s="45" t="s">
        <v>76</v>
      </c>
      <c r="B2" s="342" t="s">
        <v>88</v>
      </c>
      <c r="C2" s="342"/>
      <c r="D2" s="342"/>
      <c r="E2" s="342"/>
      <c r="F2" s="342"/>
      <c r="G2" s="342"/>
    </row>
    <row r="3" spans="1:7" ht="18.75" x14ac:dyDescent="0.3">
      <c r="A3" s="59"/>
      <c r="B3" s="60"/>
      <c r="C3" s="60"/>
      <c r="D3" s="59"/>
      <c r="E3" s="60"/>
      <c r="F3" s="60"/>
      <c r="G3" s="60"/>
    </row>
    <row r="4" spans="1:7" ht="21" x14ac:dyDescent="0.35">
      <c r="A4" s="62" t="s">
        <v>134</v>
      </c>
      <c r="B4" s="63" t="s">
        <v>135</v>
      </c>
      <c r="C4" s="64"/>
      <c r="D4" s="65"/>
      <c r="E4" s="65"/>
      <c r="F4" s="61"/>
      <c r="G4" s="61"/>
    </row>
    <row r="5" spans="1:7" ht="18.75" x14ac:dyDescent="0.3">
      <c r="A5" s="57" t="s">
        <v>21</v>
      </c>
      <c r="B5" s="58" t="s">
        <v>22</v>
      </c>
      <c r="C5" s="58"/>
      <c r="D5" s="58" t="s">
        <v>45</v>
      </c>
      <c r="E5" s="58" t="s">
        <v>46</v>
      </c>
      <c r="F5" s="58" t="s">
        <v>89</v>
      </c>
      <c r="G5" s="58" t="s">
        <v>24</v>
      </c>
    </row>
    <row r="6" spans="1:7" ht="180" x14ac:dyDescent="0.25">
      <c r="A6" s="3">
        <v>1</v>
      </c>
      <c r="B6" s="302" t="s">
        <v>137</v>
      </c>
      <c r="C6" s="302"/>
      <c r="D6" s="121" t="b">
        <v>0</v>
      </c>
      <c r="E6" s="121" t="b">
        <v>0</v>
      </c>
      <c r="F6" s="121" t="b">
        <v>0</v>
      </c>
      <c r="G6" s="137" t="s">
        <v>138</v>
      </c>
    </row>
    <row r="7" spans="1:7" ht="69.75" customHeight="1" x14ac:dyDescent="0.25">
      <c r="A7" s="3">
        <v>2</v>
      </c>
      <c r="B7" s="302" t="s">
        <v>139</v>
      </c>
      <c r="C7" s="302"/>
      <c r="D7" s="121" t="b">
        <v>0</v>
      </c>
      <c r="E7" s="49" t="b">
        <v>0</v>
      </c>
      <c r="F7" s="121"/>
      <c r="G7" s="5" t="s">
        <v>140</v>
      </c>
    </row>
    <row r="8" spans="1:7" ht="39.75" customHeight="1" x14ac:dyDescent="0.25">
      <c r="A8" s="138">
        <v>3</v>
      </c>
      <c r="B8" s="302" t="s">
        <v>108</v>
      </c>
      <c r="C8" s="302"/>
      <c r="D8" s="121" t="b">
        <v>0</v>
      </c>
      <c r="E8" s="121" t="b">
        <v>0</v>
      </c>
      <c r="F8" s="121" t="b">
        <v>0</v>
      </c>
      <c r="G8" s="1"/>
    </row>
    <row r="10" spans="1:7" ht="23.25" x14ac:dyDescent="0.35">
      <c r="A10" s="4" t="s">
        <v>29</v>
      </c>
      <c r="B10" s="295" t="str">
        <f>IF(OR(AND(D6=TRUE,E7=TRUE,F8=TRUE),AND(F6=TRUE,D7=TRUE,D8=TRUE)),"Projekt splňuje kritéria dle Směrnice 92/43/EHS","")</f>
        <v/>
      </c>
      <c r="C10" s="295"/>
      <c r="D10" s="295"/>
      <c r="E10" s="295"/>
      <c r="F10" s="296" t="str">
        <f>IF(OR(AND(D6=TRUE,E7=TRUE,F8=TRUE),AND(F6=TRUE,D7=TRUE,D8=TRUE)),"Pokračujte na další směrnici kliknutím zde","")</f>
        <v/>
      </c>
      <c r="G10" s="296"/>
    </row>
    <row r="11" spans="1:7" ht="23.25" x14ac:dyDescent="0.35">
      <c r="B11" s="295" t="str">
        <f>IF(OR(E6=TRUE,E8=TRUE),"Je třeba žádat kladné stanovisko,validace je pozastavena","")</f>
        <v/>
      </c>
      <c r="C11" s="295"/>
      <c r="D11" s="295"/>
      <c r="E11" s="295"/>
      <c r="F11" s="296" t="str">
        <f>IF(OR(E6=TRUE,E8=TRUE),"Pokračujte kliknutím zde","")</f>
        <v/>
      </c>
      <c r="G11" s="296"/>
    </row>
    <row r="12" spans="1:7" x14ac:dyDescent="0.25">
      <c r="B12" s="141" t="str">
        <f>IF(OR(AND(D6=TRUE,E7=TRUE,F8=TRUE),AND(F6=TRUE,D7=TRUE,D8=TRUE),'2.Kontrola (vi)'!F7=TRUE,AND('2.Kontrola (vi)'!F6=TRUE,'2.Kontrola (vi)'!G7=TRUE)),"PRAVDA","")</f>
        <v>PRAVDA</v>
      </c>
    </row>
  </sheetData>
  <mergeCells count="9">
    <mergeCell ref="B10:E10"/>
    <mergeCell ref="F10:G10"/>
    <mergeCell ref="B11:E11"/>
    <mergeCell ref="F11:G11"/>
    <mergeCell ref="B1:G1"/>
    <mergeCell ref="B2:G2"/>
    <mergeCell ref="B6:C6"/>
    <mergeCell ref="B7:C7"/>
    <mergeCell ref="B8:C8"/>
  </mergeCells>
  <conditionalFormatting sqref="F8">
    <cfRule type="expression" dxfId="134" priority="7">
      <formula>$E$7</formula>
    </cfRule>
  </conditionalFormatting>
  <hyperlinks>
    <hyperlink ref="F11:G11" location="'2.Kontrola (vii)'!A1" display="'2.Kontrola (vii)'!A1" xr:uid="{00000000-0004-0000-1300-000000000000}"/>
    <hyperlink ref="F10:G10" location="'2.Kontrola (vii)'!A1" display="'2.Kontrola (vii)'!A1" xr:uid="{00000000-0004-0000-1300-000001000000}"/>
  </hyperlinks>
  <pageMargins left="0.7" right="0.7" top="0.75" bottom="0.75" header="0.3" footer="0.3"/>
  <pageSetup paperSize="9" orientation="portrait" horizontalDpi="30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4</xdr:col>
                    <xdr:colOff>95250</xdr:colOff>
                    <xdr:row>6</xdr:row>
                    <xdr:rowOff>66675</xdr:rowOff>
                  </from>
                  <to>
                    <xdr:col>4</xdr:col>
                    <xdr:colOff>1390650</xdr:colOff>
                    <xdr:row>6</xdr:row>
                    <xdr:rowOff>828675</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3</xdr:col>
                    <xdr:colOff>95250</xdr:colOff>
                    <xdr:row>6</xdr:row>
                    <xdr:rowOff>66675</xdr:rowOff>
                  </from>
                  <to>
                    <xdr:col>3</xdr:col>
                    <xdr:colOff>1390650</xdr:colOff>
                    <xdr:row>6</xdr:row>
                    <xdr:rowOff>790575</xdr:rowOff>
                  </to>
                </anchor>
              </controlPr>
            </control>
          </mc:Choice>
        </mc:AlternateContent>
        <mc:AlternateContent xmlns:mc="http://schemas.openxmlformats.org/markup-compatibility/2006">
          <mc:Choice Requires="x14">
            <control shapeId="36867" r:id="rId6" name="Check Box 3">
              <controlPr defaultSize="0" autoFill="0" autoLine="0" autoPict="0">
                <anchor moveWithCells="1">
                  <from>
                    <xdr:col>4</xdr:col>
                    <xdr:colOff>95250</xdr:colOff>
                    <xdr:row>7</xdr:row>
                    <xdr:rowOff>66675</xdr:rowOff>
                  </from>
                  <to>
                    <xdr:col>4</xdr:col>
                    <xdr:colOff>1390650</xdr:colOff>
                    <xdr:row>7</xdr:row>
                    <xdr:rowOff>438150</xdr:rowOff>
                  </to>
                </anchor>
              </controlPr>
            </control>
          </mc:Choice>
        </mc:AlternateContent>
        <mc:AlternateContent xmlns:mc="http://schemas.openxmlformats.org/markup-compatibility/2006">
          <mc:Choice Requires="x14">
            <control shapeId="36868" r:id="rId7" name="Check Box 4">
              <controlPr defaultSize="0" autoFill="0" autoLine="0" autoPict="0">
                <anchor moveWithCells="1">
                  <from>
                    <xdr:col>3</xdr:col>
                    <xdr:colOff>95250</xdr:colOff>
                    <xdr:row>7</xdr:row>
                    <xdr:rowOff>66675</xdr:rowOff>
                  </from>
                  <to>
                    <xdr:col>3</xdr:col>
                    <xdr:colOff>1390650</xdr:colOff>
                    <xdr:row>7</xdr:row>
                    <xdr:rowOff>438150</xdr:rowOff>
                  </to>
                </anchor>
              </controlPr>
            </control>
          </mc:Choice>
        </mc:AlternateContent>
        <mc:AlternateContent xmlns:mc="http://schemas.openxmlformats.org/markup-compatibility/2006">
          <mc:Choice Requires="x14">
            <control shapeId="36869" r:id="rId8" name="Check Box 5">
              <controlPr defaultSize="0" autoFill="0" autoLine="0" autoPict="0">
                <anchor moveWithCells="1">
                  <from>
                    <xdr:col>5</xdr:col>
                    <xdr:colOff>95250</xdr:colOff>
                    <xdr:row>7</xdr:row>
                    <xdr:rowOff>66675</xdr:rowOff>
                  </from>
                  <to>
                    <xdr:col>5</xdr:col>
                    <xdr:colOff>1390650</xdr:colOff>
                    <xdr:row>7</xdr:row>
                    <xdr:rowOff>438150</xdr:rowOff>
                  </to>
                </anchor>
              </controlPr>
            </control>
          </mc:Choice>
        </mc:AlternateContent>
        <mc:AlternateContent xmlns:mc="http://schemas.openxmlformats.org/markup-compatibility/2006">
          <mc:Choice Requires="x14">
            <control shapeId="36870" r:id="rId9" name="Check Box 6">
              <controlPr defaultSize="0" autoFill="0" autoLine="0" autoPict="0">
                <anchor moveWithCells="1">
                  <from>
                    <xdr:col>4</xdr:col>
                    <xdr:colOff>95250</xdr:colOff>
                    <xdr:row>7</xdr:row>
                    <xdr:rowOff>66675</xdr:rowOff>
                  </from>
                  <to>
                    <xdr:col>4</xdr:col>
                    <xdr:colOff>1390650</xdr:colOff>
                    <xdr:row>7</xdr:row>
                    <xdr:rowOff>438150</xdr:rowOff>
                  </to>
                </anchor>
              </controlPr>
            </control>
          </mc:Choice>
        </mc:AlternateContent>
        <mc:AlternateContent xmlns:mc="http://schemas.openxmlformats.org/markup-compatibility/2006">
          <mc:Choice Requires="x14">
            <control shapeId="36871" r:id="rId10" name="Check Box 7">
              <controlPr defaultSize="0" autoFill="0" autoLine="0" autoPict="0">
                <anchor moveWithCells="1">
                  <from>
                    <xdr:col>3</xdr:col>
                    <xdr:colOff>66675</xdr:colOff>
                    <xdr:row>5</xdr:row>
                    <xdr:rowOff>76200</xdr:rowOff>
                  </from>
                  <to>
                    <xdr:col>3</xdr:col>
                    <xdr:colOff>1238250</xdr:colOff>
                    <xdr:row>5</xdr:row>
                    <xdr:rowOff>2238375</xdr:rowOff>
                  </to>
                </anchor>
              </controlPr>
            </control>
          </mc:Choice>
        </mc:AlternateContent>
        <mc:AlternateContent xmlns:mc="http://schemas.openxmlformats.org/markup-compatibility/2006">
          <mc:Choice Requires="x14">
            <control shapeId="36872" r:id="rId11" name="Check Box 8">
              <controlPr defaultSize="0" autoFill="0" autoLine="0" autoPict="0">
                <anchor moveWithCells="1">
                  <from>
                    <xdr:col>4</xdr:col>
                    <xdr:colOff>66675</xdr:colOff>
                    <xdr:row>5</xdr:row>
                    <xdr:rowOff>76200</xdr:rowOff>
                  </from>
                  <to>
                    <xdr:col>4</xdr:col>
                    <xdr:colOff>1238250</xdr:colOff>
                    <xdr:row>5</xdr:row>
                    <xdr:rowOff>2228850</xdr:rowOff>
                  </to>
                </anchor>
              </controlPr>
            </control>
          </mc:Choice>
        </mc:AlternateContent>
        <mc:AlternateContent xmlns:mc="http://schemas.openxmlformats.org/markup-compatibility/2006">
          <mc:Choice Requires="x14">
            <control shapeId="36873" r:id="rId12" name="Check Box 9">
              <controlPr defaultSize="0" autoFill="0" autoLine="0" autoPict="0">
                <anchor moveWithCells="1">
                  <from>
                    <xdr:col>5</xdr:col>
                    <xdr:colOff>66675</xdr:colOff>
                    <xdr:row>5</xdr:row>
                    <xdr:rowOff>76200</xdr:rowOff>
                  </from>
                  <to>
                    <xdr:col>5</xdr:col>
                    <xdr:colOff>1238250</xdr:colOff>
                    <xdr:row>5</xdr:row>
                    <xdr:rowOff>2228850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2" operator="containsText" id="{57EE9DFD-6C38-4B41-B328-CE78C867DC8C}">
            <xm:f>NOT(ISERROR(SEARCH($B$10,B10)))</xm:f>
            <xm:f>$B$10</xm:f>
            <x14:dxf>
              <fill>
                <patternFill>
                  <bgColor rgb="FF00B050"/>
                </patternFill>
              </fill>
            </x14:dxf>
          </x14:cfRule>
          <xm:sqref>B10:E10</xm:sqref>
        </x14:conditionalFormatting>
        <x14:conditionalFormatting xmlns:xm="http://schemas.microsoft.com/office/excel/2006/main">
          <x14:cfRule type="containsText" priority="1" operator="containsText" id="{7071C650-CBD1-4335-BC7E-E905E35A919C}">
            <xm:f>NOT(ISERROR(SEARCH($B$11,B11)))</xm:f>
            <xm:f>$B$11</xm:f>
            <x14:dxf>
              <fill>
                <patternFill>
                  <bgColor rgb="FFFF0000"/>
                </patternFill>
              </fill>
            </x14:dxf>
          </x14:cfRule>
          <xm:sqref>B11:E11</xm:sqref>
        </x14:conditionalFormatting>
        <x14:conditionalFormatting xmlns:xm="http://schemas.microsoft.com/office/excel/2006/main">
          <x14:cfRule type="expression" priority="5" id="{33EEC5EE-6930-4491-8D9D-31AEFAE11BB6}">
            <xm:f>'2.Kontrola (ii)'!$E$6</xm:f>
            <x14:dxf>
              <fill>
                <patternFill>
                  <bgColor theme="3" tint="0.79998168889431442"/>
                </patternFill>
              </fill>
            </x14:dxf>
          </x14:cfRule>
          <xm:sqref>D7</xm:sqref>
        </x14:conditionalFormatting>
        <x14:conditionalFormatting xmlns:xm="http://schemas.microsoft.com/office/excel/2006/main">
          <x14:cfRule type="expression" priority="4" id="{8FCB6D6C-C6F8-4FC1-95DA-C68D46A4C267}">
            <xm:f>'ii - LC'!$E$6</xm:f>
            <x14:dxf>
              <fill>
                <patternFill>
                  <bgColor theme="3" tint="0.79998168889431442"/>
                </patternFill>
              </fill>
            </x14:dxf>
          </x14:cfRule>
          <xm:sqref>D8</xm:sqref>
        </x14:conditionalFormatting>
        <x14:conditionalFormatting xmlns:xm="http://schemas.microsoft.com/office/excel/2006/main">
          <x14:cfRule type="expression" priority="3" id="{E75BF992-ECEE-4343-B82C-4FA170317A9A}">
            <xm:f>'2.Kontrola (ii)'!$F$6</xm:f>
            <x14:dxf>
              <fill>
                <patternFill>
                  <bgColor theme="3" tint="0.79998168889431442"/>
                </patternFill>
              </fill>
            </x14:dxf>
          </x14:cfRule>
          <xm:sqref>E7</xm:sqref>
        </x14:conditionalFormatting>
        <x14:conditionalFormatting xmlns:xm="http://schemas.microsoft.com/office/excel/2006/main">
          <x14:cfRule type="expression" priority="6" id="{A7B63280-68D4-4767-95E1-05ECBE211C03}">
            <xm:f>'2.Kontrola (ii)'!$E$6</xm:f>
            <x14:dxf>
              <fill>
                <patternFill>
                  <bgColor theme="3" tint="0.79998168889431442"/>
                </patternFill>
              </fill>
            </x14:dxf>
          </x14:cfRule>
          <xm:sqref>F6</xm:sqref>
        </x14:conditionalFormatting>
      </x14:conditionalFormatting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11"/>
  <sheetViews>
    <sheetView showGridLines="0" workbookViewId="0">
      <selection activeCell="F9" sqref="F9:H9"/>
    </sheetView>
  </sheetViews>
  <sheetFormatPr defaultRowHeight="15" x14ac:dyDescent="0.25"/>
  <cols>
    <col min="1" max="1" width="11.7109375" bestFit="1" customWidth="1"/>
    <col min="2" max="2" width="64.7109375" customWidth="1"/>
    <col min="3" max="3" width="4.28515625" customWidth="1"/>
    <col min="4" max="4" width="6.28515625" customWidth="1"/>
    <col min="5" max="5" width="22.42578125" customWidth="1"/>
    <col min="6" max="7" width="21.28515625" customWidth="1"/>
    <col min="8" max="8" width="80.7109375" customWidth="1"/>
  </cols>
  <sheetData>
    <row r="1" spans="1:11" ht="23.25" x14ac:dyDescent="0.35">
      <c r="A1" s="56" t="s">
        <v>18</v>
      </c>
      <c r="B1" s="292"/>
      <c r="C1" s="292"/>
      <c r="D1" s="292"/>
      <c r="E1" s="292"/>
      <c r="F1" s="292"/>
      <c r="G1" s="292"/>
      <c r="H1" s="292"/>
    </row>
    <row r="2" spans="1:11" ht="28.5" x14ac:dyDescent="0.25">
      <c r="A2" s="45" t="s">
        <v>76</v>
      </c>
      <c r="B2" s="342" t="s">
        <v>77</v>
      </c>
      <c r="C2" s="342"/>
      <c r="D2" s="342"/>
      <c r="E2" s="342"/>
      <c r="F2" s="342"/>
      <c r="G2" s="342"/>
      <c r="H2" s="342"/>
    </row>
    <row r="3" spans="1:11" ht="18.75" x14ac:dyDescent="0.3">
      <c r="A3" s="59"/>
      <c r="B3" s="60"/>
      <c r="C3" s="60"/>
      <c r="D3" s="59"/>
      <c r="E3" s="60"/>
      <c r="F3" s="60"/>
      <c r="G3" s="60"/>
      <c r="H3" s="60"/>
    </row>
    <row r="4" spans="1:11" ht="21" x14ac:dyDescent="0.35">
      <c r="A4" s="62" t="s">
        <v>141</v>
      </c>
      <c r="B4" s="63" t="s">
        <v>142</v>
      </c>
      <c r="C4" s="64"/>
      <c r="D4" s="65"/>
      <c r="E4" s="65"/>
      <c r="F4" s="61"/>
      <c r="G4" s="61"/>
      <c r="H4" s="61"/>
    </row>
    <row r="5" spans="1:11" ht="18.75" x14ac:dyDescent="0.3">
      <c r="A5" s="57" t="s">
        <v>21</v>
      </c>
      <c r="B5" s="58" t="s">
        <v>22</v>
      </c>
      <c r="C5" s="58"/>
      <c r="D5" s="57"/>
      <c r="E5" s="58" t="s">
        <v>45</v>
      </c>
      <c r="F5" s="58" t="s">
        <v>46</v>
      </c>
      <c r="G5" s="58" t="s">
        <v>89</v>
      </c>
      <c r="H5" s="58" t="s">
        <v>24</v>
      </c>
    </row>
    <row r="6" spans="1:11" ht="37.5" customHeight="1" x14ac:dyDescent="0.25">
      <c r="A6" s="3">
        <v>1</v>
      </c>
      <c r="B6" s="357" t="s">
        <v>136</v>
      </c>
      <c r="C6" s="357"/>
      <c r="D6" s="357"/>
      <c r="E6" s="174" t="b">
        <v>0</v>
      </c>
      <c r="F6" s="174" t="b">
        <v>1</v>
      </c>
      <c r="G6" s="174"/>
      <c r="H6" s="42"/>
      <c r="I6" s="141" t="str">
        <f>IF(AND(E6=TRUE,F6=TRUE),"PRAVDA","")</f>
        <v/>
      </c>
      <c r="K6" s="173" t="s">
        <v>48</v>
      </c>
    </row>
    <row r="7" spans="1:11" ht="39" customHeight="1" x14ac:dyDescent="0.25">
      <c r="A7" s="3">
        <v>2</v>
      </c>
      <c r="B7" s="357" t="s">
        <v>143</v>
      </c>
      <c r="C7" s="357"/>
      <c r="D7" s="357"/>
      <c r="E7" s="174" t="b">
        <v>0</v>
      </c>
      <c r="F7" s="174" t="b">
        <v>0</v>
      </c>
      <c r="G7" s="174" t="b">
        <v>1</v>
      </c>
      <c r="H7" s="42" t="s">
        <v>144</v>
      </c>
      <c r="I7" s="141" t="str">
        <f>IF(AND(E7=TRUE,F7=TRUE),"PRAVDA","")</f>
        <v/>
      </c>
      <c r="K7" s="173" t="s">
        <v>48</v>
      </c>
    </row>
    <row r="8" spans="1:11" x14ac:dyDescent="0.25">
      <c r="I8" s="141" t="str">
        <f>IF(OR(I7="PRAVDA",I6="PRAVDA"),"PRAVDA","")</f>
        <v/>
      </c>
    </row>
    <row r="9" spans="1:11" ht="23.25" x14ac:dyDescent="0.35">
      <c r="A9" s="4" t="s">
        <v>29</v>
      </c>
      <c r="B9" s="295" t="str">
        <f>IF(OR(F7=TRUE,AND(F6=TRUE,G7=TRUE)),"Projekt nevyžaduje další kontrolu souladu se Směrnicí 2009/147/ES","")</f>
        <v>Projekt nevyžaduje další kontrolu souladu se Směrnicí 2009/147/ES</v>
      </c>
      <c r="C9" s="295"/>
      <c r="D9" s="295"/>
      <c r="E9" s="295"/>
      <c r="F9" s="296" t="str">
        <f>IF(OR(F7=TRUE,AND(F6=TRUE,G7=TRUE)),"Pokračujte na další směrnici kliknutím zde","")</f>
        <v>Pokračujte na další směrnici kliknutím zde</v>
      </c>
      <c r="G9" s="296"/>
      <c r="H9" s="296"/>
      <c r="I9" s="372" t="s">
        <v>53</v>
      </c>
      <c r="J9" s="373"/>
      <c r="K9" s="373"/>
    </row>
    <row r="10" spans="1:11" ht="23.25" x14ac:dyDescent="0.35">
      <c r="B10" s="295" t="str">
        <f>IF(E7=TRUE,"Projekt vyžaduje další kontrolu souladu se Směrnicí 2009/147/ES","")</f>
        <v/>
      </c>
      <c r="C10" s="295"/>
      <c r="D10" s="295"/>
      <c r="E10" s="295"/>
      <c r="F10" s="296" t="str">
        <f>IF(E7=TRUE,"Pro další otázky týkajíci se Směrnice 2011/92/EU klikněte zde","")</f>
        <v/>
      </c>
      <c r="G10" s="296"/>
      <c r="H10" s="296"/>
      <c r="I10" s="372"/>
      <c r="J10" s="373"/>
      <c r="K10" s="373"/>
    </row>
    <row r="11" spans="1:11" x14ac:dyDescent="0.25">
      <c r="F11" s="141" t="str">
        <f>IF(OR(F7=TRUE,AND(F6=TRUE,G7=TRUE)),"PRAVDA","")</f>
        <v>PRAVDA</v>
      </c>
    </row>
  </sheetData>
  <mergeCells count="9">
    <mergeCell ref="I9:K10"/>
    <mergeCell ref="B10:E10"/>
    <mergeCell ref="F10:H10"/>
    <mergeCell ref="B1:H1"/>
    <mergeCell ref="B2:H2"/>
    <mergeCell ref="B7:D7"/>
    <mergeCell ref="B9:E9"/>
    <mergeCell ref="F9:H9"/>
    <mergeCell ref="B6:D6"/>
  </mergeCells>
  <conditionalFormatting sqref="G7">
    <cfRule type="expression" dxfId="131" priority="6">
      <formula>$F$6</formula>
    </cfRule>
  </conditionalFormatting>
  <conditionalFormatting sqref="I7">
    <cfRule type="expression" dxfId="130" priority="7">
      <formula>$E$7</formula>
    </cfRule>
  </conditionalFormatting>
  <conditionalFormatting sqref="I9:K10">
    <cfRule type="expression" dxfId="129" priority="5">
      <formula>$I$8</formula>
    </cfRule>
  </conditionalFormatting>
  <conditionalFormatting sqref="J7">
    <cfRule type="expression" dxfId="128" priority="8">
      <formula>$F$7</formula>
    </cfRule>
  </conditionalFormatting>
  <conditionalFormatting sqref="K6">
    <cfRule type="expression" dxfId="127" priority="4">
      <formula>$I$6</formula>
    </cfRule>
  </conditionalFormatting>
  <conditionalFormatting sqref="K7">
    <cfRule type="expression" dxfId="126" priority="3">
      <formula>$I$7</formula>
    </cfRule>
  </conditionalFormatting>
  <hyperlinks>
    <hyperlink ref="F9:H9" location="'2.Kontrola (viii)'!A1" display="'2.Kontrola (viii)'!A1" xr:uid="{00000000-0004-0000-1400-000000000000}"/>
    <hyperlink ref="F10:H10" location="'vii - LC'!A1" display="'vii - LC'!A1" xr:uid="{00000000-0004-0000-1400-000001000000}"/>
    <hyperlink ref="H7" r:id="rId1" xr:uid="{00000000-0004-0000-1400-000002000000}"/>
  </hyperlinks>
  <pageMargins left="0.7" right="0.7" top="0.75" bottom="0.75" header="0.3" footer="0.3"/>
  <pageSetup paperSize="9" orientation="portrait" horizontalDpi="300" verticalDpi="0" r:id="rId2"/>
  <drawing r:id="rId3"/>
  <legacyDrawing r:id="rId4"/>
  <mc:AlternateContent xmlns:mc="http://schemas.openxmlformats.org/markup-compatibility/2006">
    <mc:Choice Requires="x14">
      <controls>
        <mc:AlternateContent xmlns:mc="http://schemas.openxmlformats.org/markup-compatibility/2006">
          <mc:Choice Requires="x14">
            <control shapeId="17409" r:id="rId5" name="Check Box 1">
              <controlPr defaultSize="0" autoFill="0" autoLine="0" autoPict="0">
                <anchor moveWithCells="1">
                  <from>
                    <xdr:col>4</xdr:col>
                    <xdr:colOff>66675</xdr:colOff>
                    <xdr:row>6</xdr:row>
                    <xdr:rowOff>66675</xdr:rowOff>
                  </from>
                  <to>
                    <xdr:col>4</xdr:col>
                    <xdr:colOff>1390650</xdr:colOff>
                    <xdr:row>6</xdr:row>
                    <xdr:rowOff>409575</xdr:rowOff>
                  </to>
                </anchor>
              </controlPr>
            </control>
          </mc:Choice>
        </mc:AlternateContent>
        <mc:AlternateContent xmlns:mc="http://schemas.openxmlformats.org/markup-compatibility/2006">
          <mc:Choice Requires="x14">
            <control shapeId="17410" r:id="rId6" name="Check Box 2">
              <controlPr defaultSize="0" autoFill="0" autoLine="0" autoPict="0">
                <anchor moveWithCells="1">
                  <from>
                    <xdr:col>5</xdr:col>
                    <xdr:colOff>66675</xdr:colOff>
                    <xdr:row>6</xdr:row>
                    <xdr:rowOff>66675</xdr:rowOff>
                  </from>
                  <to>
                    <xdr:col>5</xdr:col>
                    <xdr:colOff>1285875</xdr:colOff>
                    <xdr:row>6</xdr:row>
                    <xdr:rowOff>409575</xdr:rowOff>
                  </to>
                </anchor>
              </controlPr>
            </control>
          </mc:Choice>
        </mc:AlternateContent>
        <mc:AlternateContent xmlns:mc="http://schemas.openxmlformats.org/markup-compatibility/2006">
          <mc:Choice Requires="x14">
            <control shapeId="17411" r:id="rId7" name="Check Box 3">
              <controlPr defaultSize="0" autoFill="0" autoLine="0" autoPict="0">
                <anchor moveWithCells="1">
                  <from>
                    <xdr:col>4</xdr:col>
                    <xdr:colOff>76200</xdr:colOff>
                    <xdr:row>5</xdr:row>
                    <xdr:rowOff>57150</xdr:rowOff>
                  </from>
                  <to>
                    <xdr:col>4</xdr:col>
                    <xdr:colOff>1333500</xdr:colOff>
                    <xdr:row>5</xdr:row>
                    <xdr:rowOff>419100</xdr:rowOff>
                  </to>
                </anchor>
              </controlPr>
            </control>
          </mc:Choice>
        </mc:AlternateContent>
        <mc:AlternateContent xmlns:mc="http://schemas.openxmlformats.org/markup-compatibility/2006">
          <mc:Choice Requires="x14">
            <control shapeId="17412" r:id="rId8" name="Check Box 4">
              <controlPr defaultSize="0" autoFill="0" autoLine="0" autoPict="0">
                <anchor moveWithCells="1">
                  <from>
                    <xdr:col>5</xdr:col>
                    <xdr:colOff>76200</xdr:colOff>
                    <xdr:row>5</xdr:row>
                    <xdr:rowOff>57150</xdr:rowOff>
                  </from>
                  <to>
                    <xdr:col>5</xdr:col>
                    <xdr:colOff>1333500</xdr:colOff>
                    <xdr:row>5</xdr:row>
                    <xdr:rowOff>419100</xdr:rowOff>
                  </to>
                </anchor>
              </controlPr>
            </control>
          </mc:Choice>
        </mc:AlternateContent>
        <mc:AlternateContent xmlns:mc="http://schemas.openxmlformats.org/markup-compatibility/2006">
          <mc:Choice Requires="x14">
            <control shapeId="17414" r:id="rId9" name="Check Box 6">
              <controlPr defaultSize="0" autoFill="0" autoLine="0" autoPict="0">
                <anchor moveWithCells="1">
                  <from>
                    <xdr:col>6</xdr:col>
                    <xdr:colOff>76200</xdr:colOff>
                    <xdr:row>6</xdr:row>
                    <xdr:rowOff>57150</xdr:rowOff>
                  </from>
                  <to>
                    <xdr:col>6</xdr:col>
                    <xdr:colOff>1333500</xdr:colOff>
                    <xdr:row>6</xdr:row>
                    <xdr:rowOff>419100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2" operator="containsText" id="{D257149F-1FBD-4507-87DB-DA6793C24C3B}">
            <xm:f>NOT(ISERROR(SEARCH($B$9,B9)))</xm:f>
            <xm:f>$B$9</xm:f>
            <x14:dxf>
              <fill>
                <patternFill>
                  <bgColor rgb="FF00B050"/>
                </patternFill>
              </fill>
            </x14:dxf>
          </x14:cfRule>
          <xm:sqref>B9:E9</xm:sqref>
        </x14:conditionalFormatting>
        <x14:conditionalFormatting xmlns:xm="http://schemas.microsoft.com/office/excel/2006/main">
          <x14:cfRule type="containsText" priority="1" operator="containsText" id="{20F84CBA-5E8E-4CC8-87C5-354AD4E59548}">
            <xm:f>NOT(ISERROR(SEARCH($B$10,B10)))</xm:f>
            <xm:f>$B$10</xm:f>
            <x14:dxf>
              <fill>
                <patternFill>
                  <bgColor rgb="FFFF0000"/>
                </patternFill>
              </fill>
            </x14:dxf>
          </x14:cfRule>
          <xm:sqref>B10:E10</xm:sqref>
        </x14:conditionalFormatting>
      </x14:conditionalFormatting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G12"/>
  <sheetViews>
    <sheetView showGridLines="0" workbookViewId="0"/>
  </sheetViews>
  <sheetFormatPr defaultRowHeight="15" x14ac:dyDescent="0.25"/>
  <cols>
    <col min="1" max="1" width="11.7109375" bestFit="1" customWidth="1"/>
    <col min="2" max="2" width="64.7109375" customWidth="1"/>
    <col min="3" max="3" width="4.28515625" customWidth="1"/>
    <col min="4" max="4" width="19.7109375" customWidth="1"/>
    <col min="5" max="5" width="22.42578125" customWidth="1"/>
    <col min="6" max="6" width="21.28515625" customWidth="1"/>
    <col min="7" max="7" width="80.7109375" customWidth="1"/>
  </cols>
  <sheetData>
    <row r="1" spans="1:7" ht="23.25" x14ac:dyDescent="0.35">
      <c r="A1" s="56" t="s">
        <v>18</v>
      </c>
      <c r="B1" s="292"/>
      <c r="C1" s="292"/>
      <c r="D1" s="292"/>
      <c r="E1" s="292"/>
      <c r="F1" s="292"/>
      <c r="G1" s="292"/>
    </row>
    <row r="2" spans="1:7" ht="28.5" x14ac:dyDescent="0.25">
      <c r="A2" s="45" t="s">
        <v>76</v>
      </c>
      <c r="B2" s="342" t="s">
        <v>88</v>
      </c>
      <c r="C2" s="342"/>
      <c r="D2" s="342"/>
      <c r="E2" s="342"/>
      <c r="F2" s="342"/>
      <c r="G2" s="342"/>
    </row>
    <row r="3" spans="1:7" ht="18.75" x14ac:dyDescent="0.3">
      <c r="A3" s="59"/>
      <c r="B3" s="60"/>
      <c r="C3" s="60"/>
      <c r="D3" s="59"/>
      <c r="E3" s="60"/>
      <c r="F3" s="60"/>
      <c r="G3" s="60"/>
    </row>
    <row r="4" spans="1:7" ht="21" x14ac:dyDescent="0.35">
      <c r="A4" s="62" t="s">
        <v>141</v>
      </c>
      <c r="B4" s="63" t="s">
        <v>142</v>
      </c>
      <c r="C4" s="64"/>
      <c r="D4" s="65"/>
      <c r="E4" s="65"/>
      <c r="F4" s="61"/>
      <c r="G4" s="61"/>
    </row>
    <row r="5" spans="1:7" ht="18.75" x14ac:dyDescent="0.3">
      <c r="A5" s="57" t="s">
        <v>21</v>
      </c>
      <c r="B5" s="58" t="s">
        <v>22</v>
      </c>
      <c r="C5" s="58"/>
      <c r="D5" s="58" t="s">
        <v>45</v>
      </c>
      <c r="E5" s="58" t="s">
        <v>46</v>
      </c>
      <c r="F5" s="58" t="s">
        <v>89</v>
      </c>
      <c r="G5" s="58" t="s">
        <v>24</v>
      </c>
    </row>
    <row r="6" spans="1:7" ht="180" x14ac:dyDescent="0.25">
      <c r="A6" s="3">
        <v>1</v>
      </c>
      <c r="B6" s="302" t="s">
        <v>137</v>
      </c>
      <c r="C6" s="302"/>
      <c r="D6" s="121" t="b">
        <v>0</v>
      </c>
      <c r="E6" s="121" t="b">
        <v>0</v>
      </c>
      <c r="F6" s="121" t="b">
        <v>0</v>
      </c>
      <c r="G6" s="137" t="s">
        <v>138</v>
      </c>
    </row>
    <row r="7" spans="1:7" ht="65.25" customHeight="1" x14ac:dyDescent="0.25">
      <c r="A7" s="3">
        <v>2</v>
      </c>
      <c r="B7" s="302" t="s">
        <v>139</v>
      </c>
      <c r="C7" s="302"/>
      <c r="D7" s="121" t="b">
        <v>0</v>
      </c>
      <c r="E7" s="49" t="b">
        <v>0</v>
      </c>
      <c r="F7" s="121"/>
      <c r="G7" s="5" t="s">
        <v>140</v>
      </c>
    </row>
    <row r="8" spans="1:7" ht="37.5" customHeight="1" x14ac:dyDescent="0.25">
      <c r="A8" s="138">
        <v>3</v>
      </c>
      <c r="B8" s="302" t="s">
        <v>108</v>
      </c>
      <c r="C8" s="302"/>
      <c r="D8" s="121" t="b">
        <v>0</v>
      </c>
      <c r="E8" s="121" t="b">
        <v>0</v>
      </c>
      <c r="F8" s="121" t="b">
        <v>0</v>
      </c>
      <c r="G8" s="1"/>
    </row>
    <row r="10" spans="1:7" ht="23.25" x14ac:dyDescent="0.35">
      <c r="A10" s="4" t="s">
        <v>29</v>
      </c>
      <c r="B10" s="295" t="str">
        <f>IF(OR(AND(D6=TRUE,E7=TRUE,F8=TRUE),AND(F6=TRUE,D7=TRUE,D8=TRUE)),"Projekt splňuje kritéria dle Směrnice 2009/147/ES","")</f>
        <v/>
      </c>
      <c r="C10" s="295"/>
      <c r="D10" s="295"/>
      <c r="E10" s="295"/>
      <c r="F10" s="296" t="str">
        <f>IF(OR(AND(D6=TRUE,E7=TRUE,F8=TRUE),AND(F6=TRUE,D7=TRUE,D8=TRUE)),"Pokračujte na další směrnici kliknutím zde","")</f>
        <v/>
      </c>
      <c r="G10" s="296"/>
    </row>
    <row r="11" spans="1:7" ht="23.25" x14ac:dyDescent="0.35">
      <c r="B11" s="295" t="str">
        <f>IF(OR(E6=TRUE,E8=TRUE),"Je třeba žádat kladné stanovisko,validace je pozastavena","")</f>
        <v/>
      </c>
      <c r="C11" s="295"/>
      <c r="D11" s="295"/>
      <c r="E11" s="295"/>
      <c r="F11" s="296" t="str">
        <f>IF(OR(E6=TRUE,E8=TRUE),"Pokračujte kliknutím zde","")</f>
        <v/>
      </c>
      <c r="G11" s="296"/>
    </row>
    <row r="12" spans="1:7" x14ac:dyDescent="0.25">
      <c r="B12" s="141" t="str">
        <f t="array" ref="B12">IF(OR(AND(D6=TRUE,E7=TRUE,F8=TRUE),AND(F6=TRUE,D7=TRUE,D8=TRUE),'2.Kontrola (vii)'!F7=TRUE,AND('2.Kontrola (vii)'!F6=TRUE,'2.Kontrola (vii)'!G7=TRUE)),"PRAVDA","")</f>
        <v>PRAVDA</v>
      </c>
    </row>
  </sheetData>
  <mergeCells count="9">
    <mergeCell ref="B10:E10"/>
    <mergeCell ref="F10:G10"/>
    <mergeCell ref="B11:E11"/>
    <mergeCell ref="F11:G11"/>
    <mergeCell ref="B1:G1"/>
    <mergeCell ref="B2:G2"/>
    <mergeCell ref="B6:C6"/>
    <mergeCell ref="B7:C7"/>
    <mergeCell ref="B8:C8"/>
  </mergeCells>
  <conditionalFormatting sqref="F8">
    <cfRule type="expression" dxfId="119" priority="9">
      <formula>$E$7</formula>
    </cfRule>
  </conditionalFormatting>
  <hyperlinks>
    <hyperlink ref="F11:G11" location="'2.Kontrola (viii)'!A1" display="'2.Kontrola (viii)'!A1" xr:uid="{00000000-0004-0000-1500-000000000000}"/>
    <hyperlink ref="F10:G10" location="'2.Kontrola (viii)'!A1" display="'2.Kontrola (viii)'!A1" xr:uid="{00000000-0004-0000-1500-000001000000}"/>
  </hyperlinks>
  <pageMargins left="0.7" right="0.7" top="0.75" bottom="0.75" header="0.3" footer="0.3"/>
  <pageSetup paperSize="9" orientation="portrait" horizontalDpi="30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38913" r:id="rId4" name="Check Box 1">
              <controlPr defaultSize="0" autoFill="0" autoLine="0" autoPict="0">
                <anchor moveWithCells="1">
                  <from>
                    <xdr:col>4</xdr:col>
                    <xdr:colOff>95250</xdr:colOff>
                    <xdr:row>6</xdr:row>
                    <xdr:rowOff>66675</xdr:rowOff>
                  </from>
                  <to>
                    <xdr:col>4</xdr:col>
                    <xdr:colOff>1390650</xdr:colOff>
                    <xdr:row>6</xdr:row>
                    <xdr:rowOff>742950</xdr:rowOff>
                  </to>
                </anchor>
              </controlPr>
            </control>
          </mc:Choice>
        </mc:AlternateContent>
        <mc:AlternateContent xmlns:mc="http://schemas.openxmlformats.org/markup-compatibility/2006">
          <mc:Choice Requires="x14">
            <control shapeId="38914" r:id="rId5" name="Check Box 2">
              <controlPr defaultSize="0" autoFill="0" autoLine="0" autoPict="0">
                <anchor moveWithCells="1">
                  <from>
                    <xdr:col>3</xdr:col>
                    <xdr:colOff>95250</xdr:colOff>
                    <xdr:row>6</xdr:row>
                    <xdr:rowOff>66675</xdr:rowOff>
                  </from>
                  <to>
                    <xdr:col>3</xdr:col>
                    <xdr:colOff>1219200</xdr:colOff>
                    <xdr:row>6</xdr:row>
                    <xdr:rowOff>762000</xdr:rowOff>
                  </to>
                </anchor>
              </controlPr>
            </control>
          </mc:Choice>
        </mc:AlternateContent>
        <mc:AlternateContent xmlns:mc="http://schemas.openxmlformats.org/markup-compatibility/2006">
          <mc:Choice Requires="x14">
            <control shapeId="38915" r:id="rId6" name="Check Box 3">
              <controlPr defaultSize="0" autoFill="0" autoLine="0" autoPict="0">
                <anchor moveWithCells="1">
                  <from>
                    <xdr:col>4</xdr:col>
                    <xdr:colOff>95250</xdr:colOff>
                    <xdr:row>7</xdr:row>
                    <xdr:rowOff>66675</xdr:rowOff>
                  </from>
                  <to>
                    <xdr:col>4</xdr:col>
                    <xdr:colOff>1390650</xdr:colOff>
                    <xdr:row>7</xdr:row>
                    <xdr:rowOff>438150</xdr:rowOff>
                  </to>
                </anchor>
              </controlPr>
            </control>
          </mc:Choice>
        </mc:AlternateContent>
        <mc:AlternateContent xmlns:mc="http://schemas.openxmlformats.org/markup-compatibility/2006">
          <mc:Choice Requires="x14">
            <control shapeId="38916" r:id="rId7" name="Check Box 4">
              <controlPr defaultSize="0" autoFill="0" autoLine="0" autoPict="0">
                <anchor moveWithCells="1">
                  <from>
                    <xdr:col>3</xdr:col>
                    <xdr:colOff>95250</xdr:colOff>
                    <xdr:row>7</xdr:row>
                    <xdr:rowOff>66675</xdr:rowOff>
                  </from>
                  <to>
                    <xdr:col>3</xdr:col>
                    <xdr:colOff>1247775</xdr:colOff>
                    <xdr:row>7</xdr:row>
                    <xdr:rowOff>438150</xdr:rowOff>
                  </to>
                </anchor>
              </controlPr>
            </control>
          </mc:Choice>
        </mc:AlternateContent>
        <mc:AlternateContent xmlns:mc="http://schemas.openxmlformats.org/markup-compatibility/2006">
          <mc:Choice Requires="x14">
            <control shapeId="38917" r:id="rId8" name="Check Box 5">
              <controlPr defaultSize="0" autoFill="0" autoLine="0" autoPict="0">
                <anchor moveWithCells="1">
                  <from>
                    <xdr:col>5</xdr:col>
                    <xdr:colOff>95250</xdr:colOff>
                    <xdr:row>7</xdr:row>
                    <xdr:rowOff>66675</xdr:rowOff>
                  </from>
                  <to>
                    <xdr:col>5</xdr:col>
                    <xdr:colOff>1390650</xdr:colOff>
                    <xdr:row>7</xdr:row>
                    <xdr:rowOff>438150</xdr:rowOff>
                  </to>
                </anchor>
              </controlPr>
            </control>
          </mc:Choice>
        </mc:AlternateContent>
        <mc:AlternateContent xmlns:mc="http://schemas.openxmlformats.org/markup-compatibility/2006">
          <mc:Choice Requires="x14">
            <control shapeId="38918" r:id="rId9" name="Check Box 6">
              <controlPr defaultSize="0" autoFill="0" autoLine="0" autoPict="0">
                <anchor moveWithCells="1">
                  <from>
                    <xdr:col>4</xdr:col>
                    <xdr:colOff>95250</xdr:colOff>
                    <xdr:row>7</xdr:row>
                    <xdr:rowOff>66675</xdr:rowOff>
                  </from>
                  <to>
                    <xdr:col>4</xdr:col>
                    <xdr:colOff>1390650</xdr:colOff>
                    <xdr:row>7</xdr:row>
                    <xdr:rowOff>438150</xdr:rowOff>
                  </to>
                </anchor>
              </controlPr>
            </control>
          </mc:Choice>
        </mc:AlternateContent>
        <mc:AlternateContent xmlns:mc="http://schemas.openxmlformats.org/markup-compatibility/2006">
          <mc:Choice Requires="x14">
            <control shapeId="38919" r:id="rId10" name="Check Box 7">
              <controlPr defaultSize="0" autoFill="0" autoLine="0" autoPict="0">
                <anchor moveWithCells="1">
                  <from>
                    <xdr:col>3</xdr:col>
                    <xdr:colOff>66675</xdr:colOff>
                    <xdr:row>5</xdr:row>
                    <xdr:rowOff>76200</xdr:rowOff>
                  </from>
                  <to>
                    <xdr:col>3</xdr:col>
                    <xdr:colOff>1238250</xdr:colOff>
                    <xdr:row>5</xdr:row>
                    <xdr:rowOff>2228850</xdr:rowOff>
                  </to>
                </anchor>
              </controlPr>
            </control>
          </mc:Choice>
        </mc:AlternateContent>
        <mc:AlternateContent xmlns:mc="http://schemas.openxmlformats.org/markup-compatibility/2006">
          <mc:Choice Requires="x14">
            <control shapeId="38920" r:id="rId11" name="Check Box 8">
              <controlPr defaultSize="0" autoFill="0" autoLine="0" autoPict="0">
                <anchor moveWithCells="1">
                  <from>
                    <xdr:col>4</xdr:col>
                    <xdr:colOff>66675</xdr:colOff>
                    <xdr:row>5</xdr:row>
                    <xdr:rowOff>76200</xdr:rowOff>
                  </from>
                  <to>
                    <xdr:col>4</xdr:col>
                    <xdr:colOff>1238250</xdr:colOff>
                    <xdr:row>5</xdr:row>
                    <xdr:rowOff>2228850</xdr:rowOff>
                  </to>
                </anchor>
              </controlPr>
            </control>
          </mc:Choice>
        </mc:AlternateContent>
        <mc:AlternateContent xmlns:mc="http://schemas.openxmlformats.org/markup-compatibility/2006">
          <mc:Choice Requires="x14">
            <control shapeId="38921" r:id="rId12" name="Check Box 9">
              <controlPr defaultSize="0" autoFill="0" autoLine="0" autoPict="0">
                <anchor moveWithCells="1">
                  <from>
                    <xdr:col>5</xdr:col>
                    <xdr:colOff>66675</xdr:colOff>
                    <xdr:row>5</xdr:row>
                    <xdr:rowOff>76200</xdr:rowOff>
                  </from>
                  <to>
                    <xdr:col>5</xdr:col>
                    <xdr:colOff>1238250</xdr:colOff>
                    <xdr:row>5</xdr:row>
                    <xdr:rowOff>2228850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2" operator="containsText" id="{D066CC19-5D5A-4655-AE12-53C54230534B}">
            <xm:f>NOT(ISERROR(SEARCH($B$10,B10)))</xm:f>
            <xm:f>$B$10</xm:f>
            <x14:dxf>
              <fill>
                <patternFill>
                  <bgColor rgb="FF00B050"/>
                </patternFill>
              </fill>
            </x14:dxf>
          </x14:cfRule>
          <xm:sqref>B10:E10</xm:sqref>
        </x14:conditionalFormatting>
        <x14:conditionalFormatting xmlns:xm="http://schemas.microsoft.com/office/excel/2006/main">
          <x14:cfRule type="containsText" priority="1" operator="containsText" id="{E8CB306B-DE82-4610-B3AC-538FB140D919}">
            <xm:f>NOT(ISERROR(SEARCH($B$11,B11)))</xm:f>
            <xm:f>$B$11</xm:f>
            <x14:dxf>
              <fill>
                <patternFill>
                  <bgColor rgb="FFFF0000"/>
                </patternFill>
              </fill>
            </x14:dxf>
          </x14:cfRule>
          <xm:sqref>B11:E11</xm:sqref>
        </x14:conditionalFormatting>
        <x14:conditionalFormatting xmlns:xm="http://schemas.microsoft.com/office/excel/2006/main">
          <x14:cfRule type="expression" priority="7" id="{9CC747D4-721E-434D-9EC9-675341622CC5}">
            <xm:f>'2.Kontrola (ii)'!$E$6</xm:f>
            <x14:dxf>
              <fill>
                <patternFill>
                  <bgColor theme="3" tint="0.79998168889431442"/>
                </patternFill>
              </fill>
            </x14:dxf>
          </x14:cfRule>
          <xm:sqref>D7</xm:sqref>
        </x14:conditionalFormatting>
        <x14:conditionalFormatting xmlns:xm="http://schemas.microsoft.com/office/excel/2006/main">
          <x14:cfRule type="expression" priority="6" id="{79D1563B-00C6-4366-A98C-CC544263DAB4}">
            <xm:f>'ii - LC'!$E$6</xm:f>
            <x14:dxf>
              <fill>
                <patternFill>
                  <bgColor theme="3" tint="0.79998168889431442"/>
                </patternFill>
              </fill>
            </x14:dxf>
          </x14:cfRule>
          <xm:sqref>D8</xm:sqref>
        </x14:conditionalFormatting>
        <x14:conditionalFormatting xmlns:xm="http://schemas.microsoft.com/office/excel/2006/main">
          <x14:cfRule type="expression" priority="3" id="{470EFD3A-1459-4F46-9708-914355D77B2D}">
            <xm:f>'2.Kontrola (ii)'!$F$6</xm:f>
            <x14:dxf>
              <fill>
                <patternFill>
                  <bgColor theme="3" tint="0.79998168889431442"/>
                </patternFill>
              </fill>
            </x14:dxf>
          </x14:cfRule>
          <xm:sqref>E7</xm:sqref>
        </x14:conditionalFormatting>
        <x14:conditionalFormatting xmlns:xm="http://schemas.microsoft.com/office/excel/2006/main">
          <x14:cfRule type="expression" priority="8" id="{B96A5AA6-682D-4805-B79E-127E36FE9793}">
            <xm:f>'2.Kontrola (ii)'!$E$6</xm:f>
            <x14:dxf>
              <fill>
                <patternFill>
                  <bgColor theme="3" tint="0.79998168889431442"/>
                </patternFill>
              </fill>
            </x14:dxf>
          </x14:cfRule>
          <xm:sqref>F6</xm:sqref>
        </x14:conditionalFormatting>
      </x14:conditionalFormatting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11"/>
  <sheetViews>
    <sheetView showGridLines="0" topLeftCell="A2" workbookViewId="0">
      <selection activeCell="F11" sqref="F11:G11"/>
    </sheetView>
  </sheetViews>
  <sheetFormatPr defaultRowHeight="15" x14ac:dyDescent="0.25"/>
  <cols>
    <col min="1" max="1" width="11.7109375" bestFit="1" customWidth="1"/>
    <col min="2" max="2" width="64.7109375" customWidth="1"/>
    <col min="3" max="3" width="4.28515625" customWidth="1"/>
    <col min="4" max="4" width="6.28515625" customWidth="1"/>
    <col min="5" max="5" width="22.42578125" customWidth="1"/>
    <col min="6" max="6" width="21.28515625" customWidth="1"/>
    <col min="7" max="7" width="80.7109375" customWidth="1"/>
  </cols>
  <sheetData>
    <row r="1" spans="1:10" ht="23.25" x14ac:dyDescent="0.35">
      <c r="A1" s="56" t="s">
        <v>18</v>
      </c>
      <c r="B1" s="292"/>
      <c r="C1" s="292"/>
      <c r="D1" s="292"/>
      <c r="E1" s="292"/>
      <c r="F1" s="292"/>
      <c r="G1" s="292"/>
    </row>
    <row r="2" spans="1:10" ht="28.5" x14ac:dyDescent="0.25">
      <c r="A2" s="45" t="s">
        <v>76</v>
      </c>
      <c r="B2" s="342" t="s">
        <v>77</v>
      </c>
      <c r="C2" s="342"/>
      <c r="D2" s="342"/>
      <c r="E2" s="342"/>
      <c r="F2" s="342"/>
      <c r="G2" s="342"/>
    </row>
    <row r="3" spans="1:10" ht="18.75" x14ac:dyDescent="0.3">
      <c r="A3" s="59"/>
      <c r="B3" s="60"/>
      <c r="C3" s="60"/>
      <c r="D3" s="59"/>
      <c r="E3" s="60"/>
      <c r="F3" s="60"/>
      <c r="G3" s="60"/>
    </row>
    <row r="4" spans="1:10" ht="21" x14ac:dyDescent="0.35">
      <c r="A4" s="62" t="s">
        <v>145</v>
      </c>
      <c r="B4" s="63" t="s">
        <v>146</v>
      </c>
      <c r="C4" s="64"/>
      <c r="D4" s="65"/>
      <c r="E4" s="65"/>
      <c r="F4" s="61"/>
      <c r="G4" s="61"/>
    </row>
    <row r="5" spans="1:10" ht="18.75" x14ac:dyDescent="0.3">
      <c r="A5" s="57" t="s">
        <v>21</v>
      </c>
      <c r="B5" s="58" t="s">
        <v>22</v>
      </c>
      <c r="C5" s="58"/>
      <c r="D5" s="57"/>
      <c r="E5" s="58" t="s">
        <v>45</v>
      </c>
      <c r="F5" s="58" t="s">
        <v>46</v>
      </c>
      <c r="G5" s="58" t="s">
        <v>24</v>
      </c>
    </row>
    <row r="6" spans="1:10" ht="33" customHeight="1" x14ac:dyDescent="0.25">
      <c r="A6" s="320">
        <v>1</v>
      </c>
      <c r="B6" s="357" t="s">
        <v>147</v>
      </c>
      <c r="C6" s="357"/>
      <c r="D6" s="357"/>
      <c r="E6" s="359" t="b">
        <v>0</v>
      </c>
      <c r="F6" s="359" t="b">
        <v>1</v>
      </c>
      <c r="G6" s="108" t="s">
        <v>148</v>
      </c>
      <c r="J6" s="301" t="s">
        <v>48</v>
      </c>
    </row>
    <row r="7" spans="1:10" ht="285" customHeight="1" x14ac:dyDescent="0.25">
      <c r="A7" s="320"/>
      <c r="B7" s="357"/>
      <c r="C7" s="357"/>
      <c r="D7" s="357"/>
      <c r="E7" s="359"/>
      <c r="F7" s="359"/>
      <c r="G7" s="29" t="s">
        <v>149</v>
      </c>
      <c r="H7" s="141" t="str">
        <f>IF(AND(E6=TRUE,F6=TRUE),"PRAVDA","")</f>
        <v/>
      </c>
      <c r="J7" s="301"/>
    </row>
    <row r="9" spans="1:10" ht="23.25" x14ac:dyDescent="0.35">
      <c r="A9" s="4" t="s">
        <v>29</v>
      </c>
      <c r="B9" s="295" t="str">
        <f>IF(F6=TRUE,"Projekt nevyžaduje další kontrolu souladu se Směrnicí 2012/18/EU","")</f>
        <v>Projekt nevyžaduje další kontrolu souladu se Směrnicí 2012/18/EU</v>
      </c>
      <c r="C9" s="295"/>
      <c r="D9" s="295"/>
      <c r="E9" s="295"/>
      <c r="F9" s="324"/>
      <c r="G9" s="326"/>
      <c r="H9" s="374" t="s">
        <v>53</v>
      </c>
      <c r="I9" s="375"/>
      <c r="J9" s="375"/>
    </row>
    <row r="10" spans="1:10" ht="23.25" x14ac:dyDescent="0.35">
      <c r="B10" s="295" t="str">
        <f>IF(E6=TRUE,"Projekt vyžaduje další kontrolu souladu se Směrnicí 2012/18/EU","")</f>
        <v/>
      </c>
      <c r="C10" s="295"/>
      <c r="D10" s="295"/>
      <c r="E10" s="295"/>
      <c r="F10" s="296" t="str">
        <f>IF(E6=TRUE,"Pro další otázky týkajíci se Směrnice 2012/18/EU klikněte zde","")</f>
        <v/>
      </c>
      <c r="G10" s="296"/>
      <c r="H10" s="374"/>
      <c r="I10" s="375"/>
      <c r="J10" s="375"/>
    </row>
    <row r="11" spans="1:10" ht="23.25" x14ac:dyDescent="0.35">
      <c r="B11" s="295" t="str">
        <f>IF(F6=TRUE,"Validace je ukončena","")</f>
        <v>Validace je ukončena</v>
      </c>
      <c r="C11" s="295"/>
      <c r="D11" s="295"/>
      <c r="E11" s="295"/>
      <c r="F11" s="296" t="str">
        <f>IF(F6=TRUE,"Klikněte zde","")</f>
        <v>Klikněte zde</v>
      </c>
      <c r="G11" s="296"/>
      <c r="H11" s="374"/>
      <c r="I11" s="375"/>
      <c r="J11" s="375"/>
    </row>
  </sheetData>
  <mergeCells count="14">
    <mergeCell ref="A6:A7"/>
    <mergeCell ref="B6:D7"/>
    <mergeCell ref="E6:E7"/>
    <mergeCell ref="F6:F7"/>
    <mergeCell ref="B11:E11"/>
    <mergeCell ref="B10:E10"/>
    <mergeCell ref="F10:G10"/>
    <mergeCell ref="F9:G9"/>
    <mergeCell ref="J6:J7"/>
    <mergeCell ref="H9:J11"/>
    <mergeCell ref="B1:G1"/>
    <mergeCell ref="B2:G2"/>
    <mergeCell ref="B9:E9"/>
    <mergeCell ref="F11:G11"/>
  </mergeCells>
  <conditionalFormatting sqref="B11:E11">
    <cfRule type="expression" dxfId="116" priority="5">
      <formula>$F$6</formula>
    </cfRule>
  </conditionalFormatting>
  <conditionalFormatting sqref="H6:H7">
    <cfRule type="expression" dxfId="115" priority="6">
      <formula>$E$6</formula>
    </cfRule>
  </conditionalFormatting>
  <conditionalFormatting sqref="H9:J11">
    <cfRule type="expression" dxfId="114" priority="3">
      <formula>$H$7</formula>
    </cfRule>
  </conditionalFormatting>
  <conditionalFormatting sqref="I6:I7">
    <cfRule type="expression" dxfId="113" priority="7">
      <formula>$F$6</formula>
    </cfRule>
  </conditionalFormatting>
  <conditionalFormatting sqref="J6:J7">
    <cfRule type="expression" dxfId="112" priority="4">
      <formula>$H$7</formula>
    </cfRule>
  </conditionalFormatting>
  <hyperlinks>
    <hyperlink ref="F11:G11" location="KONEC!A1" display="KONEC!A1" xr:uid="{00000000-0004-0000-1600-000000000000}"/>
    <hyperlink ref="F10:G10" location="'viii - LC'!A1" display="'viii - LC'!A1" xr:uid="{00000000-0004-0000-1600-000001000000}"/>
    <hyperlink ref="G6" location="'Nebezpečné látky'!A1" display="Pro přílohu č. 1 zákona č. 224/2015 Sb., o integrované prevenci klikněte zde " xr:uid="{00000000-0004-0000-1600-000002000000}"/>
  </hyperlinks>
  <pageMargins left="0.7" right="0.7" top="0.75" bottom="0.75" header="0.3" footer="0.3"/>
  <pageSetup paperSize="9" orientation="portrait" horizontalDpi="30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4</xdr:col>
                    <xdr:colOff>95250</xdr:colOff>
                    <xdr:row>5</xdr:row>
                    <xdr:rowOff>66675</xdr:rowOff>
                  </from>
                  <to>
                    <xdr:col>4</xdr:col>
                    <xdr:colOff>1257300</xdr:colOff>
                    <xdr:row>6</xdr:row>
                    <xdr:rowOff>3562350</xdr:rowOff>
                  </to>
                </anchor>
              </controlPr>
            </control>
          </mc:Choice>
        </mc:AlternateContent>
        <mc:AlternateContent xmlns:mc="http://schemas.openxmlformats.org/markup-compatibility/2006">
          <mc:Choice Requires="x14">
            <control shapeId="19458" r:id="rId5" name="Check Box 2">
              <controlPr defaultSize="0" autoFill="0" autoLine="0" autoPict="0">
                <anchor moveWithCells="1">
                  <from>
                    <xdr:col>5</xdr:col>
                    <xdr:colOff>95250</xdr:colOff>
                    <xdr:row>5</xdr:row>
                    <xdr:rowOff>66675</xdr:rowOff>
                  </from>
                  <to>
                    <xdr:col>5</xdr:col>
                    <xdr:colOff>1257300</xdr:colOff>
                    <xdr:row>6</xdr:row>
                    <xdr:rowOff>3533775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2" operator="containsText" id="{C1F7F8CC-B1B3-45DD-8761-E2BFD179F455}">
            <xm:f>NOT(ISERROR(SEARCH($B$9,B9)))</xm:f>
            <xm:f>$B$9</xm:f>
            <x14:dxf>
              <fill>
                <patternFill>
                  <bgColor rgb="FF00B050"/>
                </patternFill>
              </fill>
            </x14:dxf>
          </x14:cfRule>
          <xm:sqref>B9:E9</xm:sqref>
        </x14:conditionalFormatting>
        <x14:conditionalFormatting xmlns:xm="http://schemas.microsoft.com/office/excel/2006/main">
          <x14:cfRule type="containsText" priority="1" operator="containsText" id="{9BC771D5-BEFE-4F62-902C-48CB1973963D}">
            <xm:f>NOT(ISERROR(SEARCH($B$10,B10)))</xm:f>
            <xm:f>$B$10</xm:f>
            <x14:dxf>
              <fill>
                <patternFill>
                  <bgColor rgb="FFFF0000"/>
                </patternFill>
              </fill>
            </x14:dxf>
          </x14:cfRule>
          <xm:sqref>B10:E10</xm:sqref>
        </x14:conditionalFormatting>
      </x14:conditionalFormatting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H23"/>
  <sheetViews>
    <sheetView showGridLines="0" topLeftCell="A13" zoomScale="104" zoomScaleNormal="104" workbookViewId="0"/>
  </sheetViews>
  <sheetFormatPr defaultRowHeight="15" x14ac:dyDescent="0.25"/>
  <cols>
    <col min="1" max="1" width="11.7109375" bestFit="1" customWidth="1"/>
    <col min="2" max="2" width="64.7109375" customWidth="1"/>
    <col min="3" max="3" width="5.7109375" customWidth="1"/>
    <col min="4" max="4" width="6.28515625" customWidth="1"/>
    <col min="5" max="5" width="22.42578125" customWidth="1"/>
    <col min="6" max="7" width="21.28515625" customWidth="1"/>
    <col min="8" max="8" width="80.7109375" customWidth="1"/>
  </cols>
  <sheetData>
    <row r="1" spans="1:8" ht="23.25" x14ac:dyDescent="0.35">
      <c r="A1" s="56" t="s">
        <v>18</v>
      </c>
      <c r="B1" s="292" t="s">
        <v>107</v>
      </c>
      <c r="C1" s="292"/>
      <c r="D1" s="292"/>
      <c r="E1" s="292"/>
      <c r="F1" s="292"/>
      <c r="G1" s="292"/>
      <c r="H1" s="292"/>
    </row>
    <row r="2" spans="1:8" ht="28.5" x14ac:dyDescent="0.25">
      <c r="A2" s="45" t="s">
        <v>76</v>
      </c>
      <c r="B2" s="342" t="s">
        <v>150</v>
      </c>
      <c r="C2" s="342"/>
      <c r="D2" s="342"/>
      <c r="E2" s="342"/>
      <c r="F2" s="342"/>
      <c r="G2" s="342"/>
      <c r="H2" s="342"/>
    </row>
    <row r="3" spans="1:8" ht="18.75" x14ac:dyDescent="0.3">
      <c r="A3" s="59"/>
      <c r="B3" s="60"/>
      <c r="C3" s="60"/>
      <c r="D3" s="59"/>
      <c r="E3" s="60"/>
      <c r="F3" s="60"/>
      <c r="G3" s="60"/>
      <c r="H3" s="60"/>
    </row>
    <row r="4" spans="1:8" ht="21" x14ac:dyDescent="0.35">
      <c r="A4" s="62" t="s">
        <v>145</v>
      </c>
      <c r="B4" s="63" t="s">
        <v>146</v>
      </c>
      <c r="C4" s="64"/>
      <c r="D4" s="65"/>
      <c r="E4" s="65"/>
      <c r="F4" s="65"/>
      <c r="G4" s="65"/>
      <c r="H4" s="65"/>
    </row>
    <row r="5" spans="1:8" ht="18.75" x14ac:dyDescent="0.3">
      <c r="A5" s="57" t="s">
        <v>21</v>
      </c>
      <c r="B5" s="58" t="s">
        <v>22</v>
      </c>
      <c r="C5" s="58"/>
      <c r="D5" s="57"/>
      <c r="E5" s="58" t="s">
        <v>45</v>
      </c>
      <c r="F5" s="58" t="s">
        <v>46</v>
      </c>
      <c r="G5" s="58" t="s">
        <v>89</v>
      </c>
      <c r="H5" s="58" t="s">
        <v>24</v>
      </c>
    </row>
    <row r="6" spans="1:8" ht="49.5" customHeight="1" x14ac:dyDescent="0.25">
      <c r="A6" s="3">
        <v>1</v>
      </c>
      <c r="B6" s="321" t="s">
        <v>151</v>
      </c>
      <c r="C6" s="322"/>
      <c r="D6" s="323"/>
      <c r="E6" s="121" t="b">
        <v>0</v>
      </c>
      <c r="F6" s="121" t="b">
        <v>0</v>
      </c>
      <c r="G6" s="121" t="b">
        <v>0</v>
      </c>
      <c r="H6" s="1"/>
    </row>
    <row r="7" spans="1:8" ht="44.25" customHeight="1" x14ac:dyDescent="0.25">
      <c r="A7" s="320">
        <v>2</v>
      </c>
      <c r="B7" s="305" t="s">
        <v>152</v>
      </c>
      <c r="C7" s="306"/>
      <c r="D7" s="307"/>
      <c r="E7" s="376" t="b">
        <v>0</v>
      </c>
      <c r="F7" s="376" t="b">
        <v>0</v>
      </c>
      <c r="G7" s="376" t="b">
        <v>0</v>
      </c>
      <c r="H7" s="5" t="s">
        <v>920</v>
      </c>
    </row>
    <row r="8" spans="1:8" ht="50.25" customHeight="1" x14ac:dyDescent="0.25">
      <c r="A8" s="320"/>
      <c r="B8" s="379"/>
      <c r="C8" s="380"/>
      <c r="D8" s="381"/>
      <c r="E8" s="377"/>
      <c r="F8" s="377"/>
      <c r="G8" s="377"/>
      <c r="H8" s="5" t="s">
        <v>153</v>
      </c>
    </row>
    <row r="9" spans="1:8" ht="33.75" customHeight="1" x14ac:dyDescent="0.25">
      <c r="A9" s="320"/>
      <c r="B9" s="379"/>
      <c r="C9" s="380"/>
      <c r="D9" s="381"/>
      <c r="E9" s="377"/>
      <c r="F9" s="377"/>
      <c r="G9" s="377"/>
      <c r="H9" s="108" t="s">
        <v>148</v>
      </c>
    </row>
    <row r="10" spans="1:8" ht="27" customHeight="1" x14ac:dyDescent="0.25">
      <c r="A10" s="320"/>
      <c r="B10" s="308"/>
      <c r="C10" s="309"/>
      <c r="D10" s="310"/>
      <c r="E10" s="378"/>
      <c r="F10" s="378"/>
      <c r="G10" s="378"/>
      <c r="H10" s="140" t="s">
        <v>921</v>
      </c>
    </row>
    <row r="11" spans="1:8" ht="24.75" customHeight="1" x14ac:dyDescent="0.25">
      <c r="A11" s="384">
        <v>3</v>
      </c>
      <c r="B11" s="382" t="s">
        <v>154</v>
      </c>
      <c r="C11" s="124" t="s">
        <v>19</v>
      </c>
      <c r="D11" s="124" t="s">
        <v>43</v>
      </c>
      <c r="E11" s="377"/>
      <c r="F11" s="377"/>
      <c r="G11" s="376" t="b">
        <v>0</v>
      </c>
      <c r="H11" s="302" t="s">
        <v>155</v>
      </c>
    </row>
    <row r="12" spans="1:8" ht="204.75" customHeight="1" x14ac:dyDescent="0.25">
      <c r="A12" s="304"/>
      <c r="B12" s="383"/>
      <c r="C12" s="139" t="b">
        <v>0</v>
      </c>
      <c r="D12" s="139" t="b">
        <v>0</v>
      </c>
      <c r="E12" s="378"/>
      <c r="F12" s="378"/>
      <c r="G12" s="378"/>
      <c r="H12" s="302"/>
    </row>
    <row r="13" spans="1:8" ht="300" x14ac:dyDescent="0.25">
      <c r="A13" s="3">
        <v>4</v>
      </c>
      <c r="B13" s="321" t="s">
        <v>156</v>
      </c>
      <c r="C13" s="322"/>
      <c r="D13" s="323"/>
      <c r="E13" s="121" t="b">
        <v>0</v>
      </c>
      <c r="F13" s="121" t="b">
        <v>0</v>
      </c>
      <c r="G13" s="121" t="b">
        <v>0</v>
      </c>
      <c r="H13" s="47" t="s">
        <v>157</v>
      </c>
    </row>
    <row r="14" spans="1:8" ht="39.75" customHeight="1" x14ac:dyDescent="0.25">
      <c r="A14" s="3">
        <v>5</v>
      </c>
      <c r="B14" s="321" t="s">
        <v>158</v>
      </c>
      <c r="C14" s="322"/>
      <c r="D14" s="323"/>
      <c r="E14" s="121" t="b">
        <v>0</v>
      </c>
      <c r="F14" s="121" t="b">
        <v>0</v>
      </c>
      <c r="G14" s="121" t="b">
        <v>0</v>
      </c>
      <c r="H14" s="31" t="s">
        <v>159</v>
      </c>
    </row>
    <row r="15" spans="1:8" ht="33.75" customHeight="1" x14ac:dyDescent="0.25">
      <c r="A15" s="3">
        <v>6</v>
      </c>
      <c r="B15" s="321" t="s">
        <v>160</v>
      </c>
      <c r="C15" s="322"/>
      <c r="D15" s="323"/>
      <c r="E15" s="121" t="b">
        <v>0</v>
      </c>
      <c r="F15" s="121" t="b">
        <v>0</v>
      </c>
      <c r="G15" s="121" t="b">
        <v>0</v>
      </c>
      <c r="H15" s="31" t="s">
        <v>161</v>
      </c>
    </row>
    <row r="16" spans="1:8" ht="32.25" customHeight="1" x14ac:dyDescent="0.25">
      <c r="A16" s="3">
        <v>7</v>
      </c>
      <c r="B16" s="321" t="s">
        <v>162</v>
      </c>
      <c r="C16" s="322"/>
      <c r="D16" s="323"/>
      <c r="E16" s="121" t="b">
        <v>0</v>
      </c>
      <c r="F16" s="121" t="b">
        <v>0</v>
      </c>
      <c r="G16" s="121" t="b">
        <v>0</v>
      </c>
      <c r="H16" s="31" t="s">
        <v>163</v>
      </c>
    </row>
    <row r="17" spans="1:8" ht="31.5" customHeight="1" x14ac:dyDescent="0.25">
      <c r="A17" s="3">
        <v>8</v>
      </c>
      <c r="B17" s="321" t="s">
        <v>164</v>
      </c>
      <c r="C17" s="322"/>
      <c r="D17" s="323"/>
      <c r="E17" s="121" t="b">
        <v>0</v>
      </c>
      <c r="F17" s="121" t="b">
        <v>0</v>
      </c>
      <c r="G17" s="121" t="b">
        <v>0</v>
      </c>
      <c r="H17" s="31" t="s">
        <v>163</v>
      </c>
    </row>
    <row r="18" spans="1:8" ht="41.25" customHeight="1" x14ac:dyDescent="0.25">
      <c r="A18" s="3">
        <v>9</v>
      </c>
      <c r="B18" s="321" t="s">
        <v>165</v>
      </c>
      <c r="C18" s="322"/>
      <c r="D18" s="323"/>
      <c r="E18" s="121" t="b">
        <v>0</v>
      </c>
      <c r="F18" s="121" t="b">
        <v>0</v>
      </c>
      <c r="G18" s="121" t="b">
        <v>0</v>
      </c>
      <c r="H18" s="31" t="s">
        <v>166</v>
      </c>
    </row>
    <row r="19" spans="1:8" x14ac:dyDescent="0.25">
      <c r="E19" s="141" t="str">
        <f t="array" ref="E19">IF(OR(AND(E6=TRUE, E7=TRUE,G11=TRUE,G16=TRUE,G15=TRUE,G14=TRUE,G17=TRUE,G18=TRUE,G13=TRUE),(AND(E6=TRUE,C12=TRUE,E13=TRUE,E14=TRUE,E15=TRUE,G16=TRUE,G17=TRUE,E18=TRUE)),(AND(E6=TRUE,D12=TRUE,E13=TRUE,E14=TRUE,E15=TRUE,E16=TRUE,E17=TRUE,E18=TRUE))),"PRAVDA","")</f>
        <v/>
      </c>
    </row>
    <row r="20" spans="1:8" ht="23.25" x14ac:dyDescent="0.35">
      <c r="A20" s="4" t="s">
        <v>29</v>
      </c>
      <c r="B20" s="295"/>
      <c r="C20" s="295"/>
      <c r="D20" s="295"/>
      <c r="E20" s="295"/>
      <c r="F20" s="296"/>
      <c r="G20" s="296"/>
      <c r="H20" s="296"/>
    </row>
    <row r="21" spans="1:8" ht="23.25" x14ac:dyDescent="0.35">
      <c r="B21" s="295" t="str">
        <f>IF(OR(F6=TRUE),"Je třeba žádat příslušné dokumenty, validace je pozastavena","")</f>
        <v/>
      </c>
      <c r="C21" s="295"/>
      <c r="D21" s="295"/>
      <c r="E21" s="295"/>
      <c r="F21" s="296" t="str">
        <f>IF(OR(F6=TRUE),"Pokračujte kliknutím zde","")</f>
        <v/>
      </c>
      <c r="G21" s="296"/>
      <c r="H21" s="296"/>
    </row>
    <row r="22" spans="1:8" ht="27" customHeight="1" x14ac:dyDescent="0.35">
      <c r="B22" s="327" t="str">
        <f t="array" ref="B22">IF(OR(AND(E6=TRUE, E7=TRUE,G11=TRUE,G16=TRUE,G15=TRUE,G14=TRUE,G17=TRUE,G18=TRUE,G13=TRUE),(AND(E6=TRUE,C12=TRUE,E13=TRUE,E14=TRUE,E15=TRUE,G16=TRUE,G17=TRUE,E18=TRUE)),(AND(E6=TRUE,D12=TRUE,E13=TRUE,E14=TRUE,E15=TRUE,E16=TRUE,E17=TRUE,E18=TRUE))),"Validace je ukončena","")</f>
        <v/>
      </c>
      <c r="C22" s="328"/>
      <c r="D22" s="328"/>
      <c r="E22" s="329"/>
      <c r="F22" s="332" t="str">
        <f t="array" ref="F22">IF(OR(AND(E6=TRUE, E7=TRUE,G11=TRUE,G16=TRUE,G15=TRUE,G14=TRUE,G17=TRUE,G18=TRUE,G13=TRUE),(AND(E6=TRUE,C12=TRUE,E13=TRUE,E14=TRUE,E15=TRUE,G16=TRUE,G17=TRUE,E18=TRUE)),(AND(E6=TRUE,D12=TRUE,E13=TRUE,E14=TRUE,E15=TRUE,E16=TRUE,E17=TRUE,E18=TRUE))),"Klikněte zde","")</f>
        <v/>
      </c>
      <c r="G22" s="333"/>
      <c r="H22" s="334"/>
    </row>
    <row r="23" spans="1:8" x14ac:dyDescent="0.25">
      <c r="B23" s="141" t="str">
        <f t="array" ref="B23">IF(OR('2.Kontrola (viii)'!F6:F7=TRUE,AND(E6=TRUE, E7=TRUE,G11=TRUE,G16=TRUE,G15=TRUE,G14=TRUE,G17=TRUE,G18=TRUE,G13=TRUE),(AND(E6=TRUE,C12=TRUE,E13=TRUE,E14=TRUE,E15=TRUE,G16=TRUE,G17=TRUE,E18=TRUE)),(AND(E6=TRUE,D12=TRUE,E13=TRUE,E14=TRUE,E15=TRUE,E16=TRUE,E17=TRUE,E18=TRUE))),"PRAVDA","")</f>
        <v>PRAVDA</v>
      </c>
    </row>
  </sheetData>
  <mergeCells count="26">
    <mergeCell ref="B22:E22"/>
    <mergeCell ref="F22:H22"/>
    <mergeCell ref="A7:A10"/>
    <mergeCell ref="E11:E12"/>
    <mergeCell ref="F11:F12"/>
    <mergeCell ref="G11:G12"/>
    <mergeCell ref="B11:B12"/>
    <mergeCell ref="H11:H12"/>
    <mergeCell ref="B20:E20"/>
    <mergeCell ref="B21:E21"/>
    <mergeCell ref="F20:H20"/>
    <mergeCell ref="F21:H21"/>
    <mergeCell ref="A11:A12"/>
    <mergeCell ref="B13:D13"/>
    <mergeCell ref="B14:D14"/>
    <mergeCell ref="B15:D15"/>
    <mergeCell ref="B16:D16"/>
    <mergeCell ref="B17:D17"/>
    <mergeCell ref="B18:D18"/>
    <mergeCell ref="B1:H1"/>
    <mergeCell ref="B2:H2"/>
    <mergeCell ref="B6:D6"/>
    <mergeCell ref="E7:E10"/>
    <mergeCell ref="F7:F10"/>
    <mergeCell ref="G7:G10"/>
    <mergeCell ref="B7:D10"/>
  </mergeCells>
  <conditionalFormatting sqref="B22">
    <cfRule type="expression" dxfId="111" priority="3">
      <formula>$E$19</formula>
    </cfRule>
  </conditionalFormatting>
  <conditionalFormatting sqref="G11">
    <cfRule type="expression" dxfId="109" priority="8">
      <formula>$E$7</formula>
    </cfRule>
  </conditionalFormatting>
  <conditionalFormatting sqref="G13:G18">
    <cfRule type="expression" dxfId="108" priority="4">
      <formula>$E$7</formula>
    </cfRule>
  </conditionalFormatting>
  <conditionalFormatting sqref="G16:G17">
    <cfRule type="expression" dxfId="107" priority="9">
      <formula>$C$12</formula>
    </cfRule>
  </conditionalFormatting>
  <hyperlinks>
    <hyperlink ref="F21:G21" location="'vii - LC'!A1" display="'vii - LC'!A1" xr:uid="{00000000-0004-0000-1700-000000000000}"/>
    <hyperlink ref="F21:H21" location="KONEC!A1" display="KONEC!A1" xr:uid="{00000000-0004-0000-1700-000001000000}"/>
    <hyperlink ref="H10" location="Protokoly!A1" display="Pro zmiňovaný vzorec a vzor Protokolů klikněte zde" xr:uid="{00000000-0004-0000-1700-000002000000}"/>
    <hyperlink ref="H9" location="'Nebezpečné látky'!A1" display="Pro přílohu č. 1 zákona č. 224/2015 Sb., o integrované prevenci klikněte zde " xr:uid="{00000000-0004-0000-1700-000003000000}"/>
    <hyperlink ref="F22:H22" location="KONEC!A1" display="KONEC!A1" xr:uid="{00000000-0004-0000-1700-000004000000}"/>
  </hyperlinks>
  <pageMargins left="0.7" right="0.7" top="0.75" bottom="0.75" header="0.3" footer="0.3"/>
  <pageSetup paperSize="9" orientation="portrait" horizontalDpi="30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40963" r:id="rId4" name="Check Box 3">
              <controlPr defaultSize="0" autoFill="0" autoLine="0" autoPict="0">
                <anchor moveWithCells="1">
                  <from>
                    <xdr:col>4</xdr:col>
                    <xdr:colOff>57150</xdr:colOff>
                    <xdr:row>5</xdr:row>
                    <xdr:rowOff>76200</xdr:rowOff>
                  </from>
                  <to>
                    <xdr:col>4</xdr:col>
                    <xdr:colOff>1409700</xdr:colOff>
                    <xdr:row>5</xdr:row>
                    <xdr:rowOff>552450</xdr:rowOff>
                  </to>
                </anchor>
              </controlPr>
            </control>
          </mc:Choice>
        </mc:AlternateContent>
        <mc:AlternateContent xmlns:mc="http://schemas.openxmlformats.org/markup-compatibility/2006">
          <mc:Choice Requires="x14">
            <control shapeId="40964" r:id="rId5" name="Check Box 4">
              <controlPr defaultSize="0" autoFill="0" autoLine="0" autoPict="0">
                <anchor moveWithCells="1">
                  <from>
                    <xdr:col>5</xdr:col>
                    <xdr:colOff>57150</xdr:colOff>
                    <xdr:row>5</xdr:row>
                    <xdr:rowOff>76200</xdr:rowOff>
                  </from>
                  <to>
                    <xdr:col>6</xdr:col>
                    <xdr:colOff>0</xdr:colOff>
                    <xdr:row>5</xdr:row>
                    <xdr:rowOff>552450</xdr:rowOff>
                  </to>
                </anchor>
              </controlPr>
            </control>
          </mc:Choice>
        </mc:AlternateContent>
        <mc:AlternateContent xmlns:mc="http://schemas.openxmlformats.org/markup-compatibility/2006">
          <mc:Choice Requires="x14">
            <control shapeId="40970" r:id="rId6" name="Check Box 10">
              <controlPr defaultSize="0" autoFill="0" autoLine="0" autoPict="0">
                <anchor moveWithCells="1">
                  <from>
                    <xdr:col>4</xdr:col>
                    <xdr:colOff>76200</xdr:colOff>
                    <xdr:row>6</xdr:row>
                    <xdr:rowOff>133350</xdr:rowOff>
                  </from>
                  <to>
                    <xdr:col>4</xdr:col>
                    <xdr:colOff>1400175</xdr:colOff>
                    <xdr:row>9</xdr:row>
                    <xdr:rowOff>247650</xdr:rowOff>
                  </to>
                </anchor>
              </controlPr>
            </control>
          </mc:Choice>
        </mc:AlternateContent>
        <mc:AlternateContent xmlns:mc="http://schemas.openxmlformats.org/markup-compatibility/2006">
          <mc:Choice Requires="x14">
            <control shapeId="40971" r:id="rId7" name="Check Box 11">
              <controlPr defaultSize="0" autoFill="0" autoLine="0" autoPict="0">
                <anchor moveWithCells="1">
                  <from>
                    <xdr:col>5</xdr:col>
                    <xdr:colOff>76200</xdr:colOff>
                    <xdr:row>6</xdr:row>
                    <xdr:rowOff>133350</xdr:rowOff>
                  </from>
                  <to>
                    <xdr:col>5</xdr:col>
                    <xdr:colOff>1400175</xdr:colOff>
                    <xdr:row>9</xdr:row>
                    <xdr:rowOff>247650</xdr:rowOff>
                  </to>
                </anchor>
              </controlPr>
            </control>
          </mc:Choice>
        </mc:AlternateContent>
        <mc:AlternateContent xmlns:mc="http://schemas.openxmlformats.org/markup-compatibility/2006">
          <mc:Choice Requires="x14">
            <control shapeId="40975" r:id="rId8" name="Check Box 15">
              <controlPr defaultSize="0" autoFill="0" autoLine="0" autoPict="0">
                <anchor moveWithCells="1">
                  <from>
                    <xdr:col>6</xdr:col>
                    <xdr:colOff>76200</xdr:colOff>
                    <xdr:row>10</xdr:row>
                    <xdr:rowOff>133350</xdr:rowOff>
                  </from>
                  <to>
                    <xdr:col>6</xdr:col>
                    <xdr:colOff>1400175</xdr:colOff>
                    <xdr:row>11</xdr:row>
                    <xdr:rowOff>2543175</xdr:rowOff>
                  </to>
                </anchor>
              </controlPr>
            </control>
          </mc:Choice>
        </mc:AlternateContent>
        <mc:AlternateContent xmlns:mc="http://schemas.openxmlformats.org/markup-compatibility/2006">
          <mc:Choice Requires="x14">
            <control shapeId="40976" r:id="rId9" name="Check Box 16">
              <controlPr defaultSize="0" autoFill="0" autoLine="0" autoPict="0">
                <anchor moveWithCells="1">
                  <from>
                    <xdr:col>4</xdr:col>
                    <xdr:colOff>76200</xdr:colOff>
                    <xdr:row>12</xdr:row>
                    <xdr:rowOff>133350</xdr:rowOff>
                  </from>
                  <to>
                    <xdr:col>4</xdr:col>
                    <xdr:colOff>1400175</xdr:colOff>
                    <xdr:row>12</xdr:row>
                    <xdr:rowOff>3724275</xdr:rowOff>
                  </to>
                </anchor>
              </controlPr>
            </control>
          </mc:Choice>
        </mc:AlternateContent>
        <mc:AlternateContent xmlns:mc="http://schemas.openxmlformats.org/markup-compatibility/2006">
          <mc:Choice Requires="x14">
            <control shapeId="40977" r:id="rId10" name="Check Box 17">
              <controlPr defaultSize="0" autoFill="0" autoLine="0" autoPict="0">
                <anchor moveWithCells="1">
                  <from>
                    <xdr:col>5</xdr:col>
                    <xdr:colOff>76200</xdr:colOff>
                    <xdr:row>12</xdr:row>
                    <xdr:rowOff>133350</xdr:rowOff>
                  </from>
                  <to>
                    <xdr:col>5</xdr:col>
                    <xdr:colOff>1400175</xdr:colOff>
                    <xdr:row>12</xdr:row>
                    <xdr:rowOff>3724275</xdr:rowOff>
                  </to>
                </anchor>
              </controlPr>
            </control>
          </mc:Choice>
        </mc:AlternateContent>
        <mc:AlternateContent xmlns:mc="http://schemas.openxmlformats.org/markup-compatibility/2006">
          <mc:Choice Requires="x14">
            <control shapeId="40978" r:id="rId11" name="Check Box 18">
              <controlPr defaultSize="0" autoFill="0" autoLine="0" autoPict="0">
                <anchor moveWithCells="1">
                  <from>
                    <xdr:col>6</xdr:col>
                    <xdr:colOff>76200</xdr:colOff>
                    <xdr:row>12</xdr:row>
                    <xdr:rowOff>133350</xdr:rowOff>
                  </from>
                  <to>
                    <xdr:col>6</xdr:col>
                    <xdr:colOff>1400175</xdr:colOff>
                    <xdr:row>12</xdr:row>
                    <xdr:rowOff>3724275</xdr:rowOff>
                  </to>
                </anchor>
              </controlPr>
            </control>
          </mc:Choice>
        </mc:AlternateContent>
        <mc:AlternateContent xmlns:mc="http://schemas.openxmlformats.org/markup-compatibility/2006">
          <mc:Choice Requires="x14">
            <control shapeId="40979" r:id="rId12" name="Check Box 19">
              <controlPr defaultSize="0" autoFill="0" autoLine="0" autoPict="0">
                <anchor moveWithCells="1">
                  <from>
                    <xdr:col>4</xdr:col>
                    <xdr:colOff>76200</xdr:colOff>
                    <xdr:row>13</xdr:row>
                    <xdr:rowOff>66675</xdr:rowOff>
                  </from>
                  <to>
                    <xdr:col>4</xdr:col>
                    <xdr:colOff>1400175</xdr:colOff>
                    <xdr:row>13</xdr:row>
                    <xdr:rowOff>476250</xdr:rowOff>
                  </to>
                </anchor>
              </controlPr>
            </control>
          </mc:Choice>
        </mc:AlternateContent>
        <mc:AlternateContent xmlns:mc="http://schemas.openxmlformats.org/markup-compatibility/2006">
          <mc:Choice Requires="x14">
            <control shapeId="40980" r:id="rId13" name="Check Box 20">
              <controlPr defaultSize="0" autoFill="0" autoLine="0" autoPict="0">
                <anchor moveWithCells="1">
                  <from>
                    <xdr:col>5</xdr:col>
                    <xdr:colOff>76200</xdr:colOff>
                    <xdr:row>14</xdr:row>
                    <xdr:rowOff>66675</xdr:rowOff>
                  </from>
                  <to>
                    <xdr:col>5</xdr:col>
                    <xdr:colOff>1400175</xdr:colOff>
                    <xdr:row>14</xdr:row>
                    <xdr:rowOff>400050</xdr:rowOff>
                  </to>
                </anchor>
              </controlPr>
            </control>
          </mc:Choice>
        </mc:AlternateContent>
        <mc:AlternateContent xmlns:mc="http://schemas.openxmlformats.org/markup-compatibility/2006">
          <mc:Choice Requires="x14">
            <control shapeId="40981" r:id="rId14" name="Check Box 21">
              <controlPr defaultSize="0" autoFill="0" autoLine="0" autoPict="0">
                <anchor moveWithCells="1">
                  <from>
                    <xdr:col>4</xdr:col>
                    <xdr:colOff>76200</xdr:colOff>
                    <xdr:row>15</xdr:row>
                    <xdr:rowOff>66675</xdr:rowOff>
                  </from>
                  <to>
                    <xdr:col>4</xdr:col>
                    <xdr:colOff>1400175</xdr:colOff>
                    <xdr:row>15</xdr:row>
                    <xdr:rowOff>361950</xdr:rowOff>
                  </to>
                </anchor>
              </controlPr>
            </control>
          </mc:Choice>
        </mc:AlternateContent>
        <mc:AlternateContent xmlns:mc="http://schemas.openxmlformats.org/markup-compatibility/2006">
          <mc:Choice Requires="x14">
            <control shapeId="40982" r:id="rId15" name="Check Box 22">
              <controlPr defaultSize="0" autoFill="0" autoLine="0" autoPict="0">
                <anchor moveWithCells="1">
                  <from>
                    <xdr:col>4</xdr:col>
                    <xdr:colOff>76200</xdr:colOff>
                    <xdr:row>16</xdr:row>
                    <xdr:rowOff>66675</xdr:rowOff>
                  </from>
                  <to>
                    <xdr:col>4</xdr:col>
                    <xdr:colOff>1400175</xdr:colOff>
                    <xdr:row>16</xdr:row>
                    <xdr:rowOff>361950</xdr:rowOff>
                  </to>
                </anchor>
              </controlPr>
            </control>
          </mc:Choice>
        </mc:AlternateContent>
        <mc:AlternateContent xmlns:mc="http://schemas.openxmlformats.org/markup-compatibility/2006">
          <mc:Choice Requires="x14">
            <control shapeId="40983" r:id="rId16" name="Check Box 23">
              <controlPr defaultSize="0" autoFill="0" autoLine="0" autoPict="0">
                <anchor moveWithCells="1">
                  <from>
                    <xdr:col>4</xdr:col>
                    <xdr:colOff>76200</xdr:colOff>
                    <xdr:row>17</xdr:row>
                    <xdr:rowOff>66675</xdr:rowOff>
                  </from>
                  <to>
                    <xdr:col>4</xdr:col>
                    <xdr:colOff>1400175</xdr:colOff>
                    <xdr:row>17</xdr:row>
                    <xdr:rowOff>476250</xdr:rowOff>
                  </to>
                </anchor>
              </controlPr>
            </control>
          </mc:Choice>
        </mc:AlternateContent>
        <mc:AlternateContent xmlns:mc="http://schemas.openxmlformats.org/markup-compatibility/2006">
          <mc:Choice Requires="x14">
            <control shapeId="40984" r:id="rId17" name="Check Box 24">
              <controlPr defaultSize="0" autoFill="0" autoLine="0" autoPict="0">
                <anchor moveWithCells="1">
                  <from>
                    <xdr:col>5</xdr:col>
                    <xdr:colOff>76200</xdr:colOff>
                    <xdr:row>13</xdr:row>
                    <xdr:rowOff>66675</xdr:rowOff>
                  </from>
                  <to>
                    <xdr:col>5</xdr:col>
                    <xdr:colOff>1400175</xdr:colOff>
                    <xdr:row>13</xdr:row>
                    <xdr:rowOff>476250</xdr:rowOff>
                  </to>
                </anchor>
              </controlPr>
            </control>
          </mc:Choice>
        </mc:AlternateContent>
        <mc:AlternateContent xmlns:mc="http://schemas.openxmlformats.org/markup-compatibility/2006">
          <mc:Choice Requires="x14">
            <control shapeId="40985" r:id="rId18" name="Check Box 25">
              <controlPr defaultSize="0" autoFill="0" autoLine="0" autoPict="0">
                <anchor moveWithCells="1">
                  <from>
                    <xdr:col>6</xdr:col>
                    <xdr:colOff>76200</xdr:colOff>
                    <xdr:row>13</xdr:row>
                    <xdr:rowOff>66675</xdr:rowOff>
                  </from>
                  <to>
                    <xdr:col>6</xdr:col>
                    <xdr:colOff>1400175</xdr:colOff>
                    <xdr:row>13</xdr:row>
                    <xdr:rowOff>476250</xdr:rowOff>
                  </to>
                </anchor>
              </controlPr>
            </control>
          </mc:Choice>
        </mc:AlternateContent>
        <mc:AlternateContent xmlns:mc="http://schemas.openxmlformats.org/markup-compatibility/2006">
          <mc:Choice Requires="x14">
            <control shapeId="40986" r:id="rId19" name="Check Box 26">
              <controlPr defaultSize="0" autoFill="0" autoLine="0" autoPict="0">
                <anchor moveWithCells="1">
                  <from>
                    <xdr:col>6</xdr:col>
                    <xdr:colOff>76200</xdr:colOff>
                    <xdr:row>14</xdr:row>
                    <xdr:rowOff>66675</xdr:rowOff>
                  </from>
                  <to>
                    <xdr:col>6</xdr:col>
                    <xdr:colOff>1400175</xdr:colOff>
                    <xdr:row>14</xdr:row>
                    <xdr:rowOff>400050</xdr:rowOff>
                  </to>
                </anchor>
              </controlPr>
            </control>
          </mc:Choice>
        </mc:AlternateContent>
        <mc:AlternateContent xmlns:mc="http://schemas.openxmlformats.org/markup-compatibility/2006">
          <mc:Choice Requires="x14">
            <control shapeId="40987" r:id="rId20" name="Check Box 27">
              <controlPr defaultSize="0" autoFill="0" autoLine="0" autoPict="0">
                <anchor moveWithCells="1">
                  <from>
                    <xdr:col>5</xdr:col>
                    <xdr:colOff>76200</xdr:colOff>
                    <xdr:row>16</xdr:row>
                    <xdr:rowOff>66675</xdr:rowOff>
                  </from>
                  <to>
                    <xdr:col>5</xdr:col>
                    <xdr:colOff>1400175</xdr:colOff>
                    <xdr:row>16</xdr:row>
                    <xdr:rowOff>361950</xdr:rowOff>
                  </to>
                </anchor>
              </controlPr>
            </control>
          </mc:Choice>
        </mc:AlternateContent>
        <mc:AlternateContent xmlns:mc="http://schemas.openxmlformats.org/markup-compatibility/2006">
          <mc:Choice Requires="x14">
            <control shapeId="40988" r:id="rId21" name="Check Box 28">
              <controlPr defaultSize="0" autoFill="0" autoLine="0" autoPict="0">
                <anchor moveWithCells="1">
                  <from>
                    <xdr:col>6</xdr:col>
                    <xdr:colOff>76200</xdr:colOff>
                    <xdr:row>16</xdr:row>
                    <xdr:rowOff>66675</xdr:rowOff>
                  </from>
                  <to>
                    <xdr:col>6</xdr:col>
                    <xdr:colOff>1400175</xdr:colOff>
                    <xdr:row>16</xdr:row>
                    <xdr:rowOff>361950</xdr:rowOff>
                  </to>
                </anchor>
              </controlPr>
            </control>
          </mc:Choice>
        </mc:AlternateContent>
        <mc:AlternateContent xmlns:mc="http://schemas.openxmlformats.org/markup-compatibility/2006">
          <mc:Choice Requires="x14">
            <control shapeId="40989" r:id="rId22" name="Check Box 29">
              <controlPr defaultSize="0" autoFill="0" autoLine="0" autoPict="0">
                <anchor moveWithCells="1">
                  <from>
                    <xdr:col>5</xdr:col>
                    <xdr:colOff>76200</xdr:colOff>
                    <xdr:row>17</xdr:row>
                    <xdr:rowOff>66675</xdr:rowOff>
                  </from>
                  <to>
                    <xdr:col>5</xdr:col>
                    <xdr:colOff>1400175</xdr:colOff>
                    <xdr:row>17</xdr:row>
                    <xdr:rowOff>476250</xdr:rowOff>
                  </to>
                </anchor>
              </controlPr>
            </control>
          </mc:Choice>
        </mc:AlternateContent>
        <mc:AlternateContent xmlns:mc="http://schemas.openxmlformats.org/markup-compatibility/2006">
          <mc:Choice Requires="x14">
            <control shapeId="40990" r:id="rId23" name="Check Box 30">
              <controlPr defaultSize="0" autoFill="0" autoLine="0" autoPict="0">
                <anchor moveWithCells="1">
                  <from>
                    <xdr:col>6</xdr:col>
                    <xdr:colOff>76200</xdr:colOff>
                    <xdr:row>17</xdr:row>
                    <xdr:rowOff>66675</xdr:rowOff>
                  </from>
                  <to>
                    <xdr:col>6</xdr:col>
                    <xdr:colOff>1400175</xdr:colOff>
                    <xdr:row>17</xdr:row>
                    <xdr:rowOff>476250</xdr:rowOff>
                  </to>
                </anchor>
              </controlPr>
            </control>
          </mc:Choice>
        </mc:AlternateContent>
        <mc:AlternateContent xmlns:mc="http://schemas.openxmlformats.org/markup-compatibility/2006">
          <mc:Choice Requires="x14">
            <control shapeId="40991" r:id="rId24" name="Check Box 31">
              <controlPr defaultSize="0" autoFill="0" autoLine="0" autoPict="0">
                <anchor moveWithCells="1">
                  <from>
                    <xdr:col>5</xdr:col>
                    <xdr:colOff>76200</xdr:colOff>
                    <xdr:row>15</xdr:row>
                    <xdr:rowOff>66675</xdr:rowOff>
                  </from>
                  <to>
                    <xdr:col>5</xdr:col>
                    <xdr:colOff>1400175</xdr:colOff>
                    <xdr:row>15</xdr:row>
                    <xdr:rowOff>361950</xdr:rowOff>
                  </to>
                </anchor>
              </controlPr>
            </control>
          </mc:Choice>
        </mc:AlternateContent>
        <mc:AlternateContent xmlns:mc="http://schemas.openxmlformats.org/markup-compatibility/2006">
          <mc:Choice Requires="x14">
            <control shapeId="40992" r:id="rId25" name="Check Box 32">
              <controlPr defaultSize="0" autoFill="0" autoLine="0" autoPict="0">
                <anchor moveWithCells="1">
                  <from>
                    <xdr:col>6</xdr:col>
                    <xdr:colOff>76200</xdr:colOff>
                    <xdr:row>15</xdr:row>
                    <xdr:rowOff>66675</xdr:rowOff>
                  </from>
                  <to>
                    <xdr:col>6</xdr:col>
                    <xdr:colOff>1400175</xdr:colOff>
                    <xdr:row>15</xdr:row>
                    <xdr:rowOff>361950</xdr:rowOff>
                  </to>
                </anchor>
              </controlPr>
            </control>
          </mc:Choice>
        </mc:AlternateContent>
        <mc:AlternateContent xmlns:mc="http://schemas.openxmlformats.org/markup-compatibility/2006">
          <mc:Choice Requires="x14">
            <control shapeId="40993" r:id="rId26" name="Check Box 33">
              <controlPr defaultSize="0" autoFill="0" autoLine="0" autoPict="0">
                <anchor moveWithCells="1">
                  <from>
                    <xdr:col>4</xdr:col>
                    <xdr:colOff>76200</xdr:colOff>
                    <xdr:row>14</xdr:row>
                    <xdr:rowOff>66675</xdr:rowOff>
                  </from>
                  <to>
                    <xdr:col>4</xdr:col>
                    <xdr:colOff>1400175</xdr:colOff>
                    <xdr:row>14</xdr:row>
                    <xdr:rowOff>400050</xdr:rowOff>
                  </to>
                </anchor>
              </controlPr>
            </control>
          </mc:Choice>
        </mc:AlternateContent>
        <mc:AlternateContent xmlns:mc="http://schemas.openxmlformats.org/markup-compatibility/2006">
          <mc:Choice Requires="x14">
            <control shapeId="40961" r:id="rId27" name="Check Box 1">
              <controlPr defaultSize="0" autoFill="0" autoLine="0" autoPict="0">
                <anchor moveWithCells="1">
                  <from>
                    <xdr:col>2</xdr:col>
                    <xdr:colOff>57150</xdr:colOff>
                    <xdr:row>11</xdr:row>
                    <xdr:rowOff>142875</xdr:rowOff>
                  </from>
                  <to>
                    <xdr:col>2</xdr:col>
                    <xdr:colOff>361950</xdr:colOff>
                    <xdr:row>11</xdr:row>
                    <xdr:rowOff>2238375</xdr:rowOff>
                  </to>
                </anchor>
              </controlPr>
            </control>
          </mc:Choice>
        </mc:AlternateContent>
        <mc:AlternateContent xmlns:mc="http://schemas.openxmlformats.org/markup-compatibility/2006">
          <mc:Choice Requires="x14">
            <control shapeId="40962" r:id="rId28" name="Check Box 2">
              <controlPr defaultSize="0" autoFill="0" autoLine="0" autoPict="0">
                <anchor moveWithCells="1">
                  <from>
                    <xdr:col>3</xdr:col>
                    <xdr:colOff>57150</xdr:colOff>
                    <xdr:row>11</xdr:row>
                    <xdr:rowOff>133350</xdr:rowOff>
                  </from>
                  <to>
                    <xdr:col>3</xdr:col>
                    <xdr:colOff>400050</xdr:colOff>
                    <xdr:row>11</xdr:row>
                    <xdr:rowOff>2238375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1" operator="containsText" id="{AB06C5BB-9945-4D3B-AFF6-B20C7267C7C6}">
            <xm:f>NOT(ISERROR(SEARCH($B$21,B21)))</xm:f>
            <xm:f>$B$21</xm:f>
            <x14:dxf>
              <fill>
                <patternFill>
                  <bgColor rgb="FFFF0000"/>
                </patternFill>
              </fill>
            </x14:dxf>
          </x14:cfRule>
          <xm:sqref>B21:E21</xm:sqref>
        </x14:conditionalFormatting>
      </x14:conditionalFormatting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V94"/>
  <sheetViews>
    <sheetView showGridLines="0" topLeftCell="A26" zoomScale="104" zoomScaleNormal="104" workbookViewId="0">
      <selection activeCell="Z8" sqref="Z8"/>
    </sheetView>
  </sheetViews>
  <sheetFormatPr defaultRowHeight="15" x14ac:dyDescent="0.25"/>
  <cols>
    <col min="1" max="1" width="9" customWidth="1"/>
    <col min="3" max="3" width="9.28515625" customWidth="1"/>
    <col min="4" max="4" width="6.28515625" customWidth="1"/>
    <col min="5" max="5" width="13" customWidth="1"/>
    <col min="6" max="6" width="10.42578125" customWidth="1"/>
    <col min="7" max="7" width="8" customWidth="1"/>
    <col min="8" max="8" width="9.28515625" customWidth="1"/>
    <col min="9" max="9" width="13.28515625" customWidth="1"/>
    <col min="10" max="10" width="4.28515625" customWidth="1"/>
    <col min="12" max="12" width="7.7109375" customWidth="1"/>
    <col min="13" max="13" width="4.5703125" customWidth="1"/>
    <col min="14" max="14" width="14" customWidth="1"/>
    <col min="15" max="15" width="22.28515625" customWidth="1"/>
    <col min="16" max="16" width="11.140625" customWidth="1"/>
    <col min="17" max="17" width="13" customWidth="1"/>
    <col min="18" max="18" width="10.85546875" customWidth="1"/>
    <col min="19" max="19" width="3.28515625" customWidth="1"/>
    <col min="20" max="20" width="9" customWidth="1"/>
    <col min="25" max="25" width="13.7109375" customWidth="1"/>
    <col min="26" max="26" width="4.5703125" customWidth="1"/>
    <col min="27" max="27" width="4.28515625" customWidth="1"/>
    <col min="28" max="28" width="4.42578125" customWidth="1"/>
    <col min="29" max="29" width="0.5703125" customWidth="1"/>
    <col min="30" max="30" width="5" customWidth="1"/>
    <col min="31" max="31" width="6.42578125" customWidth="1"/>
    <col min="32" max="32" width="6.28515625" customWidth="1"/>
    <col min="34" max="34" width="8.7109375" customWidth="1"/>
    <col min="36" max="36" width="9.7109375" customWidth="1"/>
    <col min="37" max="37" width="12.5703125" customWidth="1"/>
    <col min="38" max="38" width="5" customWidth="1"/>
    <col min="39" max="39" width="4" customWidth="1"/>
    <col min="40" max="40" width="5" customWidth="1"/>
    <col min="41" max="41" width="4.5703125" customWidth="1"/>
    <col min="47" max="47" width="12.7109375" customWidth="1"/>
  </cols>
  <sheetData>
    <row r="1" spans="1:48" x14ac:dyDescent="0.25">
      <c r="A1" t="s">
        <v>10</v>
      </c>
      <c r="AR1" s="141"/>
      <c r="AS1" s="141" t="s">
        <v>45</v>
      </c>
      <c r="AT1" s="141" t="s">
        <v>46</v>
      </c>
      <c r="AU1" s="141" t="s">
        <v>89</v>
      </c>
      <c r="AV1" s="141"/>
    </row>
    <row r="2" spans="1:48" ht="23.25" customHeight="1" x14ac:dyDescent="0.35">
      <c r="B2" s="393" t="s">
        <v>824</v>
      </c>
      <c r="C2" s="393"/>
      <c r="D2" s="393"/>
      <c r="E2" s="393"/>
      <c r="F2" s="393"/>
      <c r="G2" s="393"/>
      <c r="K2" s="388" t="s">
        <v>889</v>
      </c>
      <c r="L2" s="388"/>
      <c r="M2" s="388"/>
      <c r="N2" s="388"/>
      <c r="O2" s="388"/>
      <c r="T2" s="389" t="s">
        <v>170</v>
      </c>
      <c r="U2" s="389"/>
      <c r="V2" s="389"/>
      <c r="W2" s="389"/>
      <c r="X2" s="389"/>
      <c r="Y2" s="389"/>
      <c r="AF2" s="389" t="s">
        <v>170</v>
      </c>
      <c r="AG2" s="389"/>
      <c r="AH2" s="389"/>
      <c r="AI2" s="389"/>
      <c r="AJ2" s="389"/>
      <c r="AK2" s="389"/>
      <c r="AL2" s="238"/>
      <c r="AR2" s="141"/>
      <c r="AS2" s="141"/>
      <c r="AT2" s="141"/>
      <c r="AU2" s="141"/>
      <c r="AV2" s="141"/>
    </row>
    <row r="3" spans="1:48" ht="18" customHeight="1" x14ac:dyDescent="0.35">
      <c r="B3" s="393"/>
      <c r="C3" s="393"/>
      <c r="D3" s="393"/>
      <c r="E3" s="393"/>
      <c r="F3" s="393"/>
      <c r="G3" s="393"/>
      <c r="N3" s="157"/>
      <c r="T3" s="389"/>
      <c r="U3" s="389"/>
      <c r="V3" s="389"/>
      <c r="W3" s="389"/>
      <c r="X3" s="389"/>
      <c r="Y3" s="389"/>
      <c r="AF3" s="389"/>
      <c r="AG3" s="389"/>
      <c r="AH3" s="389"/>
      <c r="AI3" s="389"/>
      <c r="AJ3" s="389"/>
      <c r="AK3" s="389"/>
      <c r="AL3" s="238"/>
      <c r="AR3" s="141">
        <v>1</v>
      </c>
      <c r="AS3" s="141" t="str">
        <f t="array" ref="AS3">IF(AND('2. Kontrola (i)'!$E$13="PRAVDA",'i - LC'!$E$11=TRUE),"PRAVDA","")</f>
        <v/>
      </c>
      <c r="AT3" s="141" t="str">
        <f t="array" ref="AT3">IF(AND('2. Kontrola (i)'!$E$13="PRAVDA",'i - LC'!$F$11=TRUE),"PRAVDA","")</f>
        <v/>
      </c>
      <c r="AU3" s="141" t="str">
        <f t="array" ref="AU3">IF(OR('2. Kontrola (i)'!$F$13="PRAVDA",'i - LC'!$G$11=TRUE),"PRAVDA","")</f>
        <v/>
      </c>
      <c r="AV3" s="141"/>
    </row>
    <row r="4" spans="1:48" ht="21" customHeight="1" x14ac:dyDescent="0.25">
      <c r="B4" s="392" t="s">
        <v>167</v>
      </c>
      <c r="C4" s="392"/>
      <c r="D4" s="392"/>
      <c r="E4" s="392"/>
      <c r="F4" s="392"/>
      <c r="K4" s="161" t="s">
        <v>168</v>
      </c>
      <c r="L4" s="156"/>
      <c r="M4" s="156"/>
      <c r="N4" s="156"/>
      <c r="O4" s="156"/>
      <c r="Q4" s="165" t="s">
        <v>169</v>
      </c>
      <c r="T4" s="161"/>
      <c r="Z4" s="404" t="s">
        <v>855</v>
      </c>
      <c r="AA4" s="404"/>
      <c r="AB4" s="404"/>
      <c r="AC4" s="165"/>
      <c r="AL4" s="404" t="s">
        <v>855</v>
      </c>
      <c r="AM4" s="404"/>
      <c r="AN4" s="404"/>
      <c r="AO4" s="165"/>
      <c r="AP4" s="157"/>
      <c r="AR4" s="141">
        <v>2</v>
      </c>
      <c r="AS4" s="141" t="str">
        <f t="array" ref="AS4">IF(AND('2. Kontrola (i)'!$E$13="PRAVDA",'i - LC'!$E$13=TRUE),"PRAVDA","")</f>
        <v/>
      </c>
      <c r="AT4" s="141" t="str">
        <f t="array" ref="AT4">IF(AND('2. Kontrola (i)'!$E$13="PRAVDA",'i - LC'!$F$13=TRUE),"PRAVDA","")</f>
        <v/>
      </c>
      <c r="AU4" s="141" t="str">
        <f t="array" ref="AU4">IF(OR('2. Kontrola (i)'!$F$13="PRAVDA",'i - LC'!$G$13=TRUE),"PRAVDA","")</f>
        <v>PRAVDA</v>
      </c>
      <c r="AV4" s="141"/>
    </row>
    <row r="5" spans="1:48" ht="15" customHeight="1" x14ac:dyDescent="0.25">
      <c r="T5" s="236" t="s">
        <v>856</v>
      </c>
      <c r="U5" s="123"/>
      <c r="V5" s="123"/>
      <c r="W5" s="123"/>
      <c r="X5" s="123"/>
      <c r="Y5" s="123"/>
      <c r="Z5" s="123"/>
      <c r="AA5" s="123"/>
      <c r="AB5" s="123"/>
      <c r="AC5" s="123"/>
      <c r="AF5" s="237" t="s">
        <v>868</v>
      </c>
      <c r="AG5" s="215"/>
      <c r="AH5" s="215"/>
      <c r="AI5" s="215"/>
      <c r="AJ5" s="215"/>
      <c r="AR5" s="141">
        <v>3</v>
      </c>
      <c r="AS5" s="141" t="str">
        <f t="array" ref="AS5">IF(AND('2. Kontrola (i)'!$E$13="PRAVDA",'i - LC'!$E$14=TRUE),"PRAVDA","")</f>
        <v/>
      </c>
      <c r="AT5" s="141" t="str">
        <f t="array" ref="AT5">IF(AND('2. Kontrola (i)'!$E$13="PRAVDA",'i - LC'!$F$14=TRUE),"PRAVDA","")</f>
        <v/>
      </c>
      <c r="AU5" s="141" t="str">
        <f t="array" ref="AU5">IF(OR('2. Kontrola (i)'!$F$13="PRAVDA",'i - LC'!$G$14=TRUE),"PRAVDA","")</f>
        <v>PRAVDA</v>
      </c>
      <c r="AV5" s="141"/>
    </row>
    <row r="6" spans="1:48" ht="15.75" x14ac:dyDescent="0.25">
      <c r="B6" s="390" t="s">
        <v>171</v>
      </c>
      <c r="C6" s="390"/>
      <c r="D6" s="390"/>
      <c r="E6" s="391">
        <f>START!C5</f>
        <v>0</v>
      </c>
      <c r="F6" s="283"/>
      <c r="G6" s="283"/>
      <c r="H6" s="283"/>
      <c r="K6" s="123" t="s">
        <v>891</v>
      </c>
      <c r="M6" s="251"/>
      <c r="N6" s="252">
        <f ca="1">TODAY()</f>
        <v>46001</v>
      </c>
      <c r="O6" s="251">
        <f>'10mil. EUR'!F9</f>
        <v>0</v>
      </c>
      <c r="P6" s="141" t="str">
        <f>IF(M6&lt;=10000000,"PRAVDA","")</f>
        <v>PRAVDA</v>
      </c>
      <c r="Q6" s="159" t="str">
        <f>IF(O6&lt;=10000000,"SPLNĚNO","NESPLNĚNO")</f>
        <v>SPLNĚNO</v>
      </c>
      <c r="R6" s="141" t="str">
        <f>IF(M6&gt;10000000,"PRAVDA","")</f>
        <v/>
      </c>
      <c r="T6" s="123"/>
      <c r="U6" s="123"/>
      <c r="V6" s="123"/>
      <c r="W6" s="123"/>
      <c r="X6" s="123"/>
      <c r="AF6" s="215"/>
      <c r="AG6" s="215"/>
      <c r="AH6" s="215"/>
      <c r="AI6" s="215"/>
      <c r="AJ6" s="215"/>
      <c r="AR6" s="141">
        <v>4</v>
      </c>
      <c r="AS6" s="141" t="str">
        <f t="array" ref="AS6">IF(AND('2. Kontrola (i)'!$E$13="PRAVDA",'i - LC'!$E$17=TRUE),"PRAVDA","")</f>
        <v/>
      </c>
      <c r="AT6" s="141" t="str">
        <f t="array" ref="AT6">IF(AND('2. Kontrola (i)'!$E$13="PRAVDA",'i - LC'!$F$17=TRUE),"PRAVDA","")</f>
        <v/>
      </c>
      <c r="AU6" s="141" t="str">
        <f t="array" ref="AU6">IF(OR('2. Kontrola (i)'!$F$13="PRAVDA",'i - LC'!$G$17=TRUE),"PRAVDA","")</f>
        <v>PRAVDA</v>
      </c>
      <c r="AV6" s="141"/>
    </row>
    <row r="7" spans="1:48" x14ac:dyDescent="0.25">
      <c r="A7" s="123"/>
      <c r="B7" s="385" t="s">
        <v>172</v>
      </c>
      <c r="C7" s="385"/>
      <c r="D7" s="385"/>
      <c r="E7" s="386">
        <f>START!C6</f>
        <v>0</v>
      </c>
      <c r="F7" s="387"/>
      <c r="G7" s="387"/>
      <c r="H7" s="387"/>
      <c r="T7" s="405" t="s">
        <v>858</v>
      </c>
      <c r="U7" s="405"/>
      <c r="V7" s="405"/>
      <c r="W7" s="405"/>
      <c r="X7" s="405"/>
      <c r="Y7" s="406"/>
      <c r="Z7" s="241" t="s">
        <v>45</v>
      </c>
      <c r="AA7" s="241" t="s">
        <v>46</v>
      </c>
      <c r="AB7" s="241" t="s">
        <v>89</v>
      </c>
      <c r="AC7" s="166"/>
      <c r="AF7" s="435" t="s">
        <v>874</v>
      </c>
      <c r="AG7" s="435"/>
      <c r="AH7" s="435"/>
      <c r="AI7" s="435"/>
      <c r="AJ7" s="435"/>
      <c r="AK7" s="436"/>
      <c r="AL7" s="241" t="s">
        <v>45</v>
      </c>
      <c r="AM7" s="241" t="s">
        <v>46</v>
      </c>
      <c r="AN7" s="241" t="s">
        <v>89</v>
      </c>
      <c r="AR7" s="141">
        <v>5</v>
      </c>
      <c r="AS7" s="141" t="str">
        <f t="array" ref="AS7">IF(AND('2. Kontrola (i)'!$E$13="PRAVDA",'i - LC'!$E$18=TRUE),"PRAVDA","")</f>
        <v/>
      </c>
      <c r="AT7" s="141" t="str">
        <f t="array" ref="AT7">IF(AND('2. Kontrola (i)'!$E$13="PRAVDA",'i - LC'!$F$18=TRUE),"PRAVDA","")</f>
        <v/>
      </c>
      <c r="AU7" s="141" t="str">
        <f t="array" ref="AU7">IF(OR('2. Kontrola (i)'!$F$13="PRAVDA",'i - LC'!$G$18=TRUE),"PRAVDA","")</f>
        <v>PRAVDA</v>
      </c>
      <c r="AV7" s="141"/>
    </row>
    <row r="8" spans="1:48" ht="15.75" customHeight="1" x14ac:dyDescent="0.25">
      <c r="A8" s="155"/>
      <c r="B8" s="395" t="s">
        <v>15</v>
      </c>
      <c r="C8" s="395"/>
      <c r="D8" s="395"/>
      <c r="E8" s="386"/>
      <c r="F8" s="387"/>
      <c r="G8" s="387"/>
      <c r="H8" s="387"/>
      <c r="K8" s="161" t="s">
        <v>173</v>
      </c>
      <c r="T8" s="245" t="s">
        <v>859</v>
      </c>
      <c r="U8" s="246"/>
      <c r="V8" s="242"/>
      <c r="W8" s="242"/>
      <c r="X8" s="242"/>
      <c r="Y8" s="243"/>
      <c r="Z8" s="244" t="s">
        <v>45</v>
      </c>
      <c r="AA8" s="244" t="s">
        <v>46</v>
      </c>
      <c r="AB8" s="244" t="s">
        <v>89</v>
      </c>
      <c r="AC8" s="166"/>
      <c r="AF8" s="407" t="s">
        <v>875</v>
      </c>
      <c r="AG8" s="407"/>
      <c r="AH8" s="407"/>
      <c r="AI8" s="407"/>
      <c r="AJ8" s="407"/>
      <c r="AK8" s="408"/>
      <c r="AL8" s="421" t="s">
        <v>45</v>
      </c>
      <c r="AM8" s="421" t="s">
        <v>46</v>
      </c>
      <c r="AN8" s="421" t="s">
        <v>89</v>
      </c>
      <c r="AO8" s="167"/>
      <c r="AR8" s="141">
        <v>6</v>
      </c>
      <c r="AS8" s="141" t="str">
        <f t="array" ref="AS8">IF('i - LC'!E19=TRUE,"PRAVDA","")</f>
        <v/>
      </c>
      <c r="AT8" s="141" t="str">
        <f t="array" ref="AT8">IF('i - LC'!F19=TRUE,"PRAVDA","")</f>
        <v/>
      </c>
      <c r="AU8" s="141" t="str">
        <f t="array" ref="AU8">IF(OR('2. Kontrola (i)'!F13="PRAVDA",'i - LC'!G19=TRUE),"PRAVDA","")</f>
        <v>PRAVDA</v>
      </c>
      <c r="AV8" s="141"/>
    </row>
    <row r="9" spans="1:48" ht="15" customHeight="1" x14ac:dyDescent="0.25">
      <c r="A9" s="155"/>
      <c r="B9" s="396" t="s">
        <v>15</v>
      </c>
      <c r="C9" s="396"/>
      <c r="D9" s="396"/>
      <c r="E9" s="386"/>
      <c r="F9" s="387"/>
      <c r="G9" s="387"/>
      <c r="H9" s="387"/>
      <c r="T9" s="411" t="s">
        <v>860</v>
      </c>
      <c r="U9" s="411"/>
      <c r="V9" s="411"/>
      <c r="W9" s="411"/>
      <c r="X9" s="411"/>
      <c r="Y9" s="412"/>
      <c r="Z9" s="244" t="s">
        <v>45</v>
      </c>
      <c r="AA9" s="244" t="s">
        <v>46</v>
      </c>
      <c r="AB9" s="244" t="s">
        <v>89</v>
      </c>
      <c r="AC9" s="166"/>
      <c r="AF9" s="409"/>
      <c r="AG9" s="409"/>
      <c r="AH9" s="409"/>
      <c r="AI9" s="409"/>
      <c r="AJ9" s="409"/>
      <c r="AK9" s="410"/>
      <c r="AL9" s="422"/>
      <c r="AM9" s="422"/>
      <c r="AN9" s="422"/>
      <c r="AO9" s="166"/>
      <c r="AR9" s="141">
        <v>7</v>
      </c>
      <c r="AS9" s="141" t="str">
        <f t="array" ref="AS9">IF('i - LC'!E20=TRUE,"PRAVDA","")</f>
        <v/>
      </c>
      <c r="AT9" s="141" t="str">
        <f t="array" ref="AT9">IF('i - LC'!F20=TRUE,"PRAVDA","")</f>
        <v/>
      </c>
      <c r="AU9" s="141" t="str">
        <f t="array" ref="AU9">IF(OR('2. Kontrola (i)'!F13="PRAVDA",'i - LC'!G20=TRUE),"PRAVDA","")</f>
        <v>PRAVDA</v>
      </c>
      <c r="AV9" s="141"/>
    </row>
    <row r="10" spans="1:48" ht="15.75" x14ac:dyDescent="0.25">
      <c r="A10" s="155"/>
      <c r="B10" s="385" t="s">
        <v>15</v>
      </c>
      <c r="C10" s="385"/>
      <c r="D10" s="385"/>
      <c r="E10" s="386"/>
      <c r="F10" s="387"/>
      <c r="G10" s="387"/>
      <c r="H10" s="387"/>
      <c r="K10" s="123" t="str">
        <f>IF(AND('1. Kontrola'!F4=TRUE,'1. Kontrola'!F5=TRUE,'1. Kontrola'!F7=TRUE,'1. Kontrola'!F8=TRUE),"projekt NESPADÁ do seznamu vyloučených odvětví","Projekt SPADÁ do seznamu vyloučených odvětví")</f>
        <v>Projekt SPADÁ do seznamu vyloučených odvětví</v>
      </c>
      <c r="P10" s="141" t="str">
        <f>IF(AND('1. Kontrola'!F4=TRUE,'1. Kontrola'!F5=TRUE,'1. Kontrola'!F7=TRUE,'1. Kontrola'!F8=TRUE),"PRAVDA","")</f>
        <v/>
      </c>
      <c r="Q10" s="158" t="str">
        <f>IF(AND('1. Kontrola'!F4=TRUE,'1. Kontrola'!F5=TRUE,'1. Kontrola'!F7=TRUE,'1. Kontrola'!F8=TRUE),"SPLNĚNO","NESPLNĚNO")</f>
        <v>NESPLNĚNO</v>
      </c>
      <c r="R10" s="141" t="str">
        <f>IF(OR('1. Kontrola'!E4=TRUE,'1. Kontrola'!E5=TRUE,'1. Kontrola'!E7=TRUE,'1. Kontrola'!E8=TRUE),"PRAVDA","")</f>
        <v/>
      </c>
      <c r="T10" s="427" t="s">
        <v>861</v>
      </c>
      <c r="U10" s="427"/>
      <c r="V10" s="427"/>
      <c r="W10" s="427"/>
      <c r="X10" s="427"/>
      <c r="Y10" s="428"/>
      <c r="Z10" s="431" t="s">
        <v>45</v>
      </c>
      <c r="AA10" s="431" t="s">
        <v>46</v>
      </c>
      <c r="AB10" s="431" t="s">
        <v>89</v>
      </c>
      <c r="AC10" s="166"/>
      <c r="AK10" s="248"/>
      <c r="AO10" s="167"/>
      <c r="AR10" s="141">
        <v>8</v>
      </c>
      <c r="AS10" s="141" t="str">
        <f t="array" ref="AS10">IF('i - LC'!E21=TRUE,"PRAVDA","")</f>
        <v/>
      </c>
      <c r="AT10" s="141" t="str">
        <f t="array" ref="AT10">IF('i - LC'!F21=TRUE,"PRAVDA","")</f>
        <v/>
      </c>
      <c r="AU10" s="141" t="str">
        <f t="array" ref="AU10">IF(OR('2. Kontrola (i)'!F13="PRAVDA",'i - LC'!G21=TRUE),"PRAVDA","")</f>
        <v>PRAVDA</v>
      </c>
      <c r="AV10" s="141"/>
    </row>
    <row r="11" spans="1:48" x14ac:dyDescent="0.25">
      <c r="A11" s="155"/>
      <c r="B11" s="385"/>
      <c r="C11" s="385"/>
      <c r="D11" s="385"/>
      <c r="E11" s="386"/>
      <c r="F11" s="387"/>
      <c r="G11" s="387"/>
      <c r="H11" s="387"/>
      <c r="T11" s="429"/>
      <c r="U11" s="429"/>
      <c r="V11" s="429"/>
      <c r="W11" s="429"/>
      <c r="X11" s="429"/>
      <c r="Y11" s="430"/>
      <c r="Z11" s="422"/>
      <c r="AA11" s="422"/>
      <c r="AB11" s="422"/>
      <c r="AC11" s="166"/>
      <c r="AF11" s="413" t="s">
        <v>857</v>
      </c>
      <c r="AG11" s="413"/>
      <c r="AH11" s="413"/>
      <c r="AI11" s="413"/>
      <c r="AJ11" s="413"/>
      <c r="AK11" s="413"/>
      <c r="AL11" s="239"/>
      <c r="AO11" s="166"/>
      <c r="AR11" s="141">
        <v>9</v>
      </c>
      <c r="AS11" s="141" t="str">
        <f t="array" ref="AS11">IF('i - LC'!E16=TRUE,"PRAVDA","")</f>
        <v/>
      </c>
      <c r="AT11" s="141" t="str">
        <f t="array" ref="AT11">IF('i - LC'!F16=TRUE,"PRAVDA","")</f>
        <v/>
      </c>
      <c r="AU11" s="141" t="str">
        <f t="array" ref="AU11">IF(OR('i - LC'!F15=TRUE,'i - LC'!G16=TRUE,'2. Kontrola (i)'!F13="PRAVDA"),"PRAVDA","")</f>
        <v>PRAVDA</v>
      </c>
      <c r="AV11" s="141"/>
    </row>
    <row r="12" spans="1:48" ht="15.75" customHeight="1" x14ac:dyDescent="0.25">
      <c r="A12" s="155"/>
      <c r="B12" s="385"/>
      <c r="C12" s="385"/>
      <c r="D12" s="385"/>
      <c r="E12" s="386"/>
      <c r="F12" s="387"/>
      <c r="G12" s="387"/>
      <c r="H12" s="387"/>
      <c r="K12" s="394" t="s">
        <v>174</v>
      </c>
      <c r="L12" s="394"/>
      <c r="M12" s="394"/>
      <c r="N12" s="394"/>
      <c r="O12" s="394"/>
      <c r="P12" s="394"/>
      <c r="T12" s="427" t="s">
        <v>862</v>
      </c>
      <c r="U12" s="427"/>
      <c r="V12" s="427"/>
      <c r="W12" s="427"/>
      <c r="X12" s="427"/>
      <c r="Y12" s="428"/>
      <c r="Z12" s="431" t="s">
        <v>45</v>
      </c>
      <c r="AA12" s="431" t="s">
        <v>46</v>
      </c>
      <c r="AB12" s="431" t="s">
        <v>89</v>
      </c>
      <c r="AC12" s="166"/>
      <c r="AF12" s="413"/>
      <c r="AG12" s="413"/>
      <c r="AH12" s="413"/>
      <c r="AI12" s="413"/>
      <c r="AJ12" s="413"/>
      <c r="AK12" s="413"/>
      <c r="AL12" s="239"/>
      <c r="AO12" s="166"/>
      <c r="AR12" s="141">
        <v>10</v>
      </c>
      <c r="AS12" s="141" t="str">
        <f t="array" ref="AS12">IF(AND('2.Kontrola (ii)'!$E$6=TRUE,'ii - LC'!$E$6=TRUE),"PRAVDA","")</f>
        <v/>
      </c>
      <c r="AT12" s="141" t="str">
        <f t="array" ref="AT12">IF(AND('2.Kontrola (ii)'!$E$6=TRUE,'ii - LC'!$F$6=TRUE),"PRAVDA","")</f>
        <v/>
      </c>
      <c r="AU12" s="141" t="str">
        <f t="array" ref="AU12">IF('2.Kontrola (ii)'!F6=TRUE,"PRAVDA","")</f>
        <v>PRAVDA</v>
      </c>
      <c r="AV12" s="141"/>
    </row>
    <row r="13" spans="1:48" x14ac:dyDescent="0.25">
      <c r="B13" s="385"/>
      <c r="C13" s="385"/>
      <c r="D13" s="385"/>
      <c r="E13" s="386"/>
      <c r="F13" s="387"/>
      <c r="G13" s="387"/>
      <c r="H13" s="387"/>
      <c r="K13" s="394"/>
      <c r="L13" s="394"/>
      <c r="M13" s="394"/>
      <c r="N13" s="394"/>
      <c r="O13" s="394"/>
      <c r="P13" s="394"/>
      <c r="T13" s="429"/>
      <c r="U13" s="429"/>
      <c r="V13" s="429"/>
      <c r="W13" s="429"/>
      <c r="X13" s="429"/>
      <c r="Y13" s="430"/>
      <c r="Z13" s="422"/>
      <c r="AA13" s="422"/>
      <c r="AB13" s="422"/>
      <c r="AC13" s="166"/>
      <c r="AO13" s="166"/>
      <c r="AR13" s="141">
        <v>11</v>
      </c>
      <c r="AS13" s="141" t="str">
        <f t="array" ref="AS13">IF(AND('2.Kontrola (iii)'!$E$6=TRUE,'iii - LC'!$E$8=TRUE),"PRAVDA","")</f>
        <v/>
      </c>
      <c r="AT13" s="141" t="str">
        <f t="array" ref="AT13">IF(AND('2.Kontrola (iii)'!$E$6=TRUE,'iii - LC'!$F$8=TRUE),"PRAVDA","")</f>
        <v/>
      </c>
      <c r="AU13" s="141" t="str">
        <f t="array" ref="AU13">IF(AND('2.Kontrola (iii)'!$E$6=TRUE,'iii - LC'!$G$8=TRUE),"PRAVDA","")</f>
        <v/>
      </c>
      <c r="AV13" s="141"/>
    </row>
    <row r="14" spans="1:48" x14ac:dyDescent="0.25">
      <c r="A14" s="123"/>
      <c r="B14" s="395"/>
      <c r="C14" s="395"/>
      <c r="D14" s="400"/>
      <c r="E14" s="391"/>
      <c r="F14" s="283"/>
      <c r="G14" s="283"/>
      <c r="H14" s="283"/>
      <c r="T14" s="425" t="s">
        <v>869</v>
      </c>
      <c r="U14" s="425"/>
      <c r="V14" s="425"/>
      <c r="W14" s="425"/>
      <c r="X14" s="425"/>
      <c r="Y14" s="426"/>
      <c r="Z14" s="431" t="s">
        <v>45</v>
      </c>
      <c r="AA14" s="431" t="s">
        <v>46</v>
      </c>
      <c r="AB14" s="431" t="s">
        <v>89</v>
      </c>
      <c r="AC14" s="166"/>
      <c r="AF14" s="437" t="s">
        <v>876</v>
      </c>
      <c r="AG14" s="437"/>
      <c r="AH14" s="437"/>
      <c r="AI14" s="437"/>
      <c r="AJ14" s="437"/>
      <c r="AK14" s="438"/>
      <c r="AL14" s="441" t="s">
        <v>45</v>
      </c>
      <c r="AM14" s="421" t="s">
        <v>46</v>
      </c>
      <c r="AN14" s="421" t="s">
        <v>89</v>
      </c>
      <c r="AO14" s="166"/>
      <c r="AR14" s="141">
        <v>12</v>
      </c>
      <c r="AS14" s="141" t="str">
        <f t="array" ref="AS14">IF('iii - LC'!$E$10=TRUE,"PRAVDA","")</f>
        <v/>
      </c>
      <c r="AT14" s="141" t="str">
        <f t="array" ref="AT14">IF('iii - LC'!$F$10=TRUE,"PRAVDA","")</f>
        <v/>
      </c>
      <c r="AU14" s="141" t="str">
        <f t="array" ref="AU14">IF(OR('2.Kontrola (iii)'!$F$6=TRUE,'iii - LC'!$F$9=TRUE),"PRAVDA","")</f>
        <v>PRAVDA</v>
      </c>
      <c r="AV14" s="141"/>
    </row>
    <row r="15" spans="1:48" ht="15.75" customHeight="1" x14ac:dyDescent="0.25">
      <c r="A15" s="155"/>
      <c r="B15" s="395"/>
      <c r="C15" s="395"/>
      <c r="D15" s="395"/>
      <c r="E15" s="283"/>
      <c r="F15" s="283"/>
      <c r="G15" s="283"/>
      <c r="H15" s="283"/>
      <c r="K15" s="123" t="str">
        <f>IF('40100A'!B25="PRAVDA","projekt PŘÍSLUŠÍ aktivitám dle Přílohy VI Nařízení o RRF","projekt NEPŘÍSLUŠÍ aktivitám dle Přílohy VI Nařízení o RRF")</f>
        <v>projekt PŘÍSLUŠÍ aktivitám dle Přílohy VI Nařízení o RRF</v>
      </c>
      <c r="P15" s="141" t="str">
        <f>IF(Q15="SPLNĚNO","PRAVDA","")</f>
        <v>PRAVDA</v>
      </c>
      <c r="Q15" s="159" t="str">
        <f>IF('40100A'!B25="PRAVDA","SPLNĚNO","NESPLNĚNO")</f>
        <v>SPLNĚNO</v>
      </c>
      <c r="R15" s="141" t="str">
        <f>IF(Q15="NESPLNĚNO","PRAVDA","")</f>
        <v/>
      </c>
      <c r="T15" s="423"/>
      <c r="U15" s="423"/>
      <c r="V15" s="423"/>
      <c r="W15" s="423"/>
      <c r="X15" s="423"/>
      <c r="Y15" s="424"/>
      <c r="Z15" s="422"/>
      <c r="AA15" s="422"/>
      <c r="AB15" s="422"/>
      <c r="AC15" s="166"/>
      <c r="AF15" s="423"/>
      <c r="AG15" s="423"/>
      <c r="AH15" s="423"/>
      <c r="AI15" s="423"/>
      <c r="AJ15" s="423"/>
      <c r="AK15" s="424"/>
      <c r="AL15" s="442"/>
      <c r="AM15" s="422"/>
      <c r="AN15" s="422"/>
      <c r="AO15" s="166"/>
      <c r="AR15" s="141">
        <v>13</v>
      </c>
      <c r="AS15" s="141" t="str">
        <f t="array" ref="AS15">IF(AND('2.Kontrola (iv)'!$E$6=TRUE,'iv - LC'!$E$6=TRUE),"PRAVDA","")</f>
        <v/>
      </c>
      <c r="AT15" s="141" t="str">
        <f t="array" ref="AT15">IF(AND('2.Kontrola (iv)'!$E$6=TRUE,'iv - LC'!$F$6=TRUE),"PRAVDA","")</f>
        <v/>
      </c>
      <c r="AU15" s="141" t="str">
        <f t="array" ref="AU15">IF('2.Kontrola (iv)'!F6=TRUE,"PRAVDA","")</f>
        <v>PRAVDA</v>
      </c>
      <c r="AV15" s="141"/>
    </row>
    <row r="16" spans="1:48" x14ac:dyDescent="0.25">
      <c r="A16" s="155"/>
      <c r="B16" s="390" t="s">
        <v>16</v>
      </c>
      <c r="C16" s="390"/>
      <c r="D16" s="401"/>
      <c r="E16" s="402">
        <f>START!C15</f>
        <v>0</v>
      </c>
      <c r="F16" s="403"/>
      <c r="G16" s="403"/>
      <c r="H16" s="403"/>
      <c r="T16" s="432" t="s">
        <v>870</v>
      </c>
      <c r="U16" s="432"/>
      <c r="V16" s="432"/>
      <c r="W16" s="432"/>
      <c r="X16" s="432"/>
      <c r="Y16" s="433"/>
      <c r="Z16" s="247" t="s">
        <v>45</v>
      </c>
      <c r="AA16" s="247" t="s">
        <v>46</v>
      </c>
      <c r="AB16" s="254" t="s">
        <v>89</v>
      </c>
      <c r="AC16" s="166"/>
      <c r="AF16" s="437" t="s">
        <v>877</v>
      </c>
      <c r="AG16" s="437"/>
      <c r="AH16" s="437"/>
      <c r="AI16" s="437"/>
      <c r="AJ16" s="437"/>
      <c r="AK16" s="438"/>
      <c r="AL16" s="421" t="s">
        <v>45</v>
      </c>
      <c r="AM16" s="421" t="s">
        <v>46</v>
      </c>
      <c r="AN16" s="421" t="s">
        <v>89</v>
      </c>
      <c r="AO16" s="166"/>
      <c r="AR16" s="141">
        <v>14</v>
      </c>
      <c r="AS16" s="141" t="str">
        <f t="array" ref="AS16">IF(OR(AND('2.Kontrola (v)'!$E$6=TRUE,'v - LC'!$D$6=TRUE),AND('v - LC'!$D$6=TRUE,'2.Kontrola (v)'!$E$7=TRUE)),"PRAVDA","")</f>
        <v/>
      </c>
      <c r="AT16" s="141" t="str">
        <f t="array" ref="AT16">IF(OR(AND('2.Kontrola (v)'!$E$6=TRUE,'v - LC'!$E$6=TRUE),AND('v - LC'!$E$6=TRUE,'2.Kontrola (v)'!$E$7=TRUE)),"PRAVDA","")</f>
        <v/>
      </c>
      <c r="AU16" s="141" t="str">
        <f t="array" ref="AU16">IF(OR(AND('2.Kontrola (v)'!$F$6=TRUE,'2.Kontrola (v)'!$E$7=TRUE),AND('2.Kontrola (v)'!$F$6=TRUE,'2.Kontrola (v)'!$F$7=TRUE)),"PRAVDA","")</f>
        <v>PRAVDA</v>
      </c>
      <c r="AV16" s="141"/>
    </row>
    <row r="17" spans="1:48" ht="15" customHeight="1" x14ac:dyDescent="0.25">
      <c r="A17" s="155"/>
      <c r="B17" s="396" t="s">
        <v>15</v>
      </c>
      <c r="C17" s="396"/>
      <c r="D17" s="396"/>
      <c r="E17" s="398" t="s">
        <v>927</v>
      </c>
      <c r="F17" s="399"/>
      <c r="G17" s="399"/>
      <c r="H17" s="399"/>
      <c r="K17" s="161" t="s">
        <v>175</v>
      </c>
      <c r="T17" s="425" t="s">
        <v>923</v>
      </c>
      <c r="U17" s="425"/>
      <c r="V17" s="425"/>
      <c r="W17" s="425"/>
      <c r="X17" s="425"/>
      <c r="Y17" s="426"/>
      <c r="Z17" s="431" t="s">
        <v>45</v>
      </c>
      <c r="AA17" s="431" t="s">
        <v>46</v>
      </c>
      <c r="AB17" s="431" t="s">
        <v>89</v>
      </c>
      <c r="AC17" s="166"/>
      <c r="AF17" s="423"/>
      <c r="AG17" s="423"/>
      <c r="AH17" s="423"/>
      <c r="AI17" s="423"/>
      <c r="AJ17" s="423"/>
      <c r="AK17" s="424"/>
      <c r="AL17" s="422"/>
      <c r="AM17" s="422"/>
      <c r="AN17" s="422"/>
      <c r="AO17" s="166"/>
      <c r="AR17" s="141">
        <v>15</v>
      </c>
      <c r="AS17" s="141" t="str">
        <f t="array" ref="AS17">IF(OR(AND('2.Kontrola (v)'!$E$6=TRUE,'v - LC'!$D$7=TRUE),AND('v - LC'!$D$7=TRUE,'2.Kontrola (v)'!$E$7=TRUE)),"PRAVDA","")</f>
        <v/>
      </c>
      <c r="AT17" s="141" t="str">
        <f t="array" ref="AT17">IF(OR(AND('2.Kontrola (v)'!$E$6=TRUE,'v - LC'!$E$7=TRUE),AND('v - LC'!$E$7=TRUE,'2.Kontrola (v)'!$E$7=TRUE)),"PRAVDA","")</f>
        <v/>
      </c>
      <c r="AU17" s="141" t="str">
        <f t="array" ref="AU17">IF(OR(AND('2.Kontrola (v)'!$F$6=TRUE,'2.Kontrola (v)'!$E$7=TRUE),AND('2.Kontrola (v)'!$F$6=TRUE,'2.Kontrola (v)'!$F$7=TRUE)),"PRAVDA","")</f>
        <v>PRAVDA</v>
      </c>
      <c r="AV17" s="141"/>
    </row>
    <row r="18" spans="1:48" x14ac:dyDescent="0.25">
      <c r="A18" s="164"/>
      <c r="B18" s="385" t="s">
        <v>15</v>
      </c>
      <c r="C18" s="385"/>
      <c r="D18" s="385"/>
      <c r="E18" s="398"/>
      <c r="F18" s="399"/>
      <c r="G18" s="399"/>
      <c r="H18" s="399"/>
      <c r="T18" s="423"/>
      <c r="U18" s="423"/>
      <c r="V18" s="423"/>
      <c r="W18" s="423"/>
      <c r="X18" s="423"/>
      <c r="Y18" s="424"/>
      <c r="Z18" s="422"/>
      <c r="AA18" s="422"/>
      <c r="AB18" s="422"/>
      <c r="AC18" s="167"/>
      <c r="AK18" s="248"/>
      <c r="AL18" s="166"/>
      <c r="AM18" s="166"/>
      <c r="AN18" s="166"/>
      <c r="AO18" s="167"/>
      <c r="AR18" s="141">
        <v>16</v>
      </c>
      <c r="AS18" s="141" t="str">
        <f t="array" ref="AS18">IF('vi - LC'!$D$6=TRUE,"PRAVDA","")</f>
        <v/>
      </c>
      <c r="AT18" s="141" t="str">
        <f t="array" ref="AT18">IF('vi - LC'!$E$6=TRUE,"PRAVDA","")</f>
        <v/>
      </c>
      <c r="AU18" s="141" t="str">
        <f t="array" ref="AU18">IF(OR('2.Kontrola (vi)'!F11="PRAVDA",'vi - LC'!$F$6=TRUE),"PRAVDA","")</f>
        <v>PRAVDA</v>
      </c>
      <c r="AV18" s="141"/>
    </row>
    <row r="19" spans="1:48" ht="15.75" customHeight="1" x14ac:dyDescent="0.25">
      <c r="A19" s="164"/>
      <c r="B19" s="385" t="s">
        <v>15</v>
      </c>
      <c r="C19" s="385"/>
      <c r="D19" s="385"/>
      <c r="E19" s="398"/>
      <c r="F19" s="399"/>
      <c r="G19" s="399"/>
      <c r="H19" s="399"/>
      <c r="K19" s="123" t="str">
        <f t="array" ref="K19">IF('Čestné prohlášení'!C4=TRUE,"čestné prohlášení BYLO doloženo","čestné prohlášení NEBYLO doloženo")</f>
        <v>čestné prohlášení NEBYLO doloženo</v>
      </c>
      <c r="P19" s="141" t="str">
        <f>IF(Q19="SPLNĚNO","PRAVDA","")</f>
        <v/>
      </c>
      <c r="Q19" s="159" t="str">
        <f t="array" ref="Q19">IF('Čestné prohlášení'!C4=TRUE,"SPLNĚNO","NESPLNĚNO")</f>
        <v>NESPLNĚNO</v>
      </c>
      <c r="R19" s="141" t="str">
        <f>IF(Q19="NESPLNĚNO","PRAVDA","")</f>
        <v>PRAVDA</v>
      </c>
      <c r="T19" s="432" t="s">
        <v>924</v>
      </c>
      <c r="U19" s="432"/>
      <c r="V19" s="432"/>
      <c r="W19" s="432"/>
      <c r="X19" s="432"/>
      <c r="Y19" s="433"/>
      <c r="Z19" s="247" t="s">
        <v>45</v>
      </c>
      <c r="AA19" s="247" t="s">
        <v>46</v>
      </c>
      <c r="AB19" s="254" t="s">
        <v>89</v>
      </c>
      <c r="AC19" s="166"/>
      <c r="AF19" s="237" t="s">
        <v>864</v>
      </c>
      <c r="AG19" s="237"/>
      <c r="AH19" s="237"/>
      <c r="AI19" s="237"/>
      <c r="AJ19" s="237"/>
      <c r="AL19" s="166"/>
      <c r="AM19" s="166"/>
      <c r="AN19" s="166"/>
      <c r="AO19" s="166"/>
      <c r="AR19" s="141">
        <v>17</v>
      </c>
      <c r="AS19" s="141" t="str">
        <f t="array" ref="AS19">IF(AND('2.Kontrola (ii)'!$E$6=TRUE,'ii - LC'!$E$6=TRUE),"PRAVDA","")</f>
        <v/>
      </c>
      <c r="AT19" s="141" t="str">
        <f t="array" ref="AT19">IF(AND('2.Kontrola (ii)'!$E$6=TRUE,'ii - LC'!$F$6=TRUE),"PRAVDA","")</f>
        <v/>
      </c>
      <c r="AU19" s="141" t="str">
        <f t="array" ref="AU19">IF('2.Kontrola (ii)'!F6=TRUE,"PRAVDA","")</f>
        <v>PRAVDA</v>
      </c>
      <c r="AV19" s="141"/>
    </row>
    <row r="20" spans="1:48" ht="15" customHeight="1" x14ac:dyDescent="0.25">
      <c r="A20" s="164"/>
      <c r="B20" s="396"/>
      <c r="C20" s="396"/>
      <c r="D20" s="397"/>
      <c r="E20" s="398"/>
      <c r="F20" s="399"/>
      <c r="G20" s="399"/>
      <c r="H20" s="399"/>
      <c r="Y20" s="248"/>
      <c r="AC20" s="166"/>
      <c r="AF20" s="237"/>
      <c r="AG20" s="237"/>
      <c r="AH20" s="237"/>
      <c r="AI20" s="237"/>
      <c r="AJ20" s="237"/>
      <c r="AL20" s="166"/>
      <c r="AM20" s="166"/>
      <c r="AN20" s="166"/>
      <c r="AO20" s="167"/>
      <c r="AR20" s="141">
        <v>18</v>
      </c>
      <c r="AS20" s="141" t="str">
        <f t="array" ref="AS20">IF('vii - LC'!$D$6=TRUE,"PRAVDA","")</f>
        <v/>
      </c>
      <c r="AT20" s="141" t="str">
        <f t="array" ref="AT20">IF('vii - LC'!$E$6=TRUE,"PRAVDA","")</f>
        <v/>
      </c>
      <c r="AU20" s="141" t="str">
        <f t="array" ref="AU20">IF(OR('2.Kontrola (vii)'!F11="PRAVDA",'vii - LC'!$F$6=TRUE),"PRAVDA","")</f>
        <v>PRAVDA</v>
      </c>
      <c r="AV20" s="141"/>
    </row>
    <row r="21" spans="1:48" ht="15.75" customHeight="1" x14ac:dyDescent="0.25">
      <c r="A21" s="164"/>
      <c r="B21" s="385"/>
      <c r="C21" s="385"/>
      <c r="D21" s="385"/>
      <c r="E21" s="398"/>
      <c r="F21" s="399"/>
      <c r="G21" s="399"/>
      <c r="H21" s="399"/>
      <c r="K21" s="161" t="s">
        <v>176</v>
      </c>
      <c r="P21" s="141" t="str">
        <f>IF(Q21="SPLNĚNO","PRAVDA","")</f>
        <v/>
      </c>
      <c r="Q21" s="159" t="str">
        <f>IF(AND(Q23="splněno",Q25="splněno",Q27="splněno",Q29="splněno",Q31="splněno",Q33="splněno",Q35="splněno",Q37="splněno"),"SPLNĚNO","NESPLNĚNO")</f>
        <v>NESPLNĚNO</v>
      </c>
      <c r="R21" s="141" t="str">
        <f>IF(Q21="NESPLNĚNO","PRAVDA","")</f>
        <v>PRAVDA</v>
      </c>
      <c r="T21" s="413" t="s">
        <v>863</v>
      </c>
      <c r="U21" s="413"/>
      <c r="V21" s="413"/>
      <c r="W21" s="413"/>
      <c r="X21" s="413"/>
      <c r="Y21" s="413"/>
      <c r="Z21" s="166"/>
      <c r="AA21" s="166"/>
      <c r="AB21" s="166"/>
      <c r="AC21" s="166"/>
      <c r="AF21" s="285" t="s">
        <v>878</v>
      </c>
      <c r="AG21" s="285"/>
      <c r="AH21" s="285"/>
      <c r="AI21" s="285"/>
      <c r="AJ21" s="285"/>
      <c r="AK21" s="434"/>
      <c r="AL21" s="421" t="s">
        <v>45</v>
      </c>
      <c r="AM21" s="421" t="s">
        <v>46</v>
      </c>
      <c r="AN21" s="421" t="s">
        <v>89</v>
      </c>
      <c r="AO21" s="166"/>
      <c r="AR21" s="141">
        <v>19</v>
      </c>
      <c r="AS21" s="141" t="str">
        <f t="array" ref="AS21">IF(AND('2.Kontrola (ii)'!$E$6=TRUE,'ii - LC'!$E$6=TRUE),"PRAVDA","")</f>
        <v/>
      </c>
      <c r="AT21" s="141" t="str">
        <f t="array" ref="AT21">IF(AND('2.Kontrola (ii)'!$E$6=TRUE,'ii - LC'!$F$6=TRUE),"PRAVDA","")</f>
        <v/>
      </c>
      <c r="AU21" s="141" t="str">
        <f t="array" ref="AU21">IF('2.Kontrola (ii)'!F6=TRUE,"PRAVDA","")</f>
        <v>PRAVDA</v>
      </c>
      <c r="AV21" s="141"/>
    </row>
    <row r="22" spans="1:48" x14ac:dyDescent="0.25">
      <c r="A22" s="164"/>
      <c r="B22" s="385"/>
      <c r="C22" s="385"/>
      <c r="D22" s="385"/>
      <c r="E22" s="398"/>
      <c r="F22" s="399"/>
      <c r="G22" s="399"/>
      <c r="H22" s="399"/>
      <c r="P22" s="141" t="str">
        <f>IF(Q22="ano","PRAVDA","")</f>
        <v/>
      </c>
      <c r="T22" s="413"/>
      <c r="U22" s="413"/>
      <c r="V22" s="413"/>
      <c r="W22" s="413"/>
      <c r="X22" s="413"/>
      <c r="Y22" s="413"/>
      <c r="Z22" s="166"/>
      <c r="AA22" s="166"/>
      <c r="AB22" s="166"/>
      <c r="AC22" s="166"/>
      <c r="AF22" s="429"/>
      <c r="AG22" s="429"/>
      <c r="AH22" s="429"/>
      <c r="AI22" s="429"/>
      <c r="AJ22" s="429"/>
      <c r="AK22" s="430"/>
      <c r="AL22" s="422"/>
      <c r="AM22" s="422"/>
      <c r="AN22" s="422"/>
      <c r="AO22" s="166"/>
      <c r="AR22" s="141">
        <v>20</v>
      </c>
      <c r="AS22" s="141" t="str">
        <f t="array" ref="AS22">IF('viii - LC'!E6=TRUE,"PRAVDA","")</f>
        <v/>
      </c>
      <c r="AT22" s="141" t="str">
        <f t="array" ref="AT22">IF('viii - LC'!F6=TRUE,"PRAVDA","")</f>
        <v/>
      </c>
      <c r="AU22" s="141" t="str">
        <f t="array" ref="AU22">IF('2.Kontrola (viii)'!$F$6=TRUE,"PRAVDA","")</f>
        <v>PRAVDA</v>
      </c>
      <c r="AV22" s="141"/>
    </row>
    <row r="23" spans="1:48" ht="15.75" customHeight="1" x14ac:dyDescent="0.25">
      <c r="B23" s="385"/>
      <c r="C23" s="385"/>
      <c r="D23" s="385"/>
      <c r="E23" s="398"/>
      <c r="F23" s="399"/>
      <c r="G23" s="399"/>
      <c r="H23" s="399"/>
      <c r="K23" s="123" t="s">
        <v>177</v>
      </c>
      <c r="L23" s="123"/>
      <c r="M23" s="123"/>
      <c r="N23" s="123"/>
      <c r="O23" s="123"/>
      <c r="P23" s="141" t="str">
        <f>IF(Q23="splněno","PRAVDA","")</f>
        <v/>
      </c>
      <c r="Q23" s="159" t="str">
        <f>IF('i - LC'!B26="PRAVDA","splněno","nesplněno")</f>
        <v>nesplněno</v>
      </c>
      <c r="R23" s="141" t="str">
        <f>IF(Q23="nesplněno","PRAVDA","")</f>
        <v>PRAVDA</v>
      </c>
      <c r="T23" s="163"/>
      <c r="U23" s="163"/>
      <c r="V23" s="163"/>
      <c r="W23" s="163"/>
      <c r="X23" s="163"/>
      <c r="Z23" s="166"/>
      <c r="AA23" s="166"/>
      <c r="AB23" s="166"/>
      <c r="AC23" s="166"/>
      <c r="AF23" s="285" t="s">
        <v>879</v>
      </c>
      <c r="AG23" s="285"/>
      <c r="AH23" s="285"/>
      <c r="AI23" s="285"/>
      <c r="AJ23" s="285"/>
      <c r="AK23" s="434"/>
      <c r="AL23" s="421" t="s">
        <v>45</v>
      </c>
      <c r="AM23" s="421" t="s">
        <v>46</v>
      </c>
      <c r="AN23" s="421" t="s">
        <v>89</v>
      </c>
      <c r="AO23" s="166"/>
      <c r="AR23" s="141">
        <v>21</v>
      </c>
      <c r="AS23" s="141" t="str">
        <f t="array" ref="AS23">IF('viii - LC'!$E$13=TRUE,"PRAVDA","")</f>
        <v/>
      </c>
      <c r="AT23" s="141" t="str">
        <f t="array" ref="AT23">IF('viii - LC'!$F$13=TRUE,"PRAVDA","")</f>
        <v/>
      </c>
      <c r="AU23" s="141" t="str">
        <f t="array" ref="AU23">IF(OR('2.Kontrola (viii)'!$F$6=TRUE,'viii - LC'!$E$7=TRUE),"PRAVDA","")</f>
        <v>PRAVDA</v>
      </c>
      <c r="AV23" s="141"/>
    </row>
    <row r="24" spans="1:48" x14ac:dyDescent="0.25">
      <c r="B24" s="396"/>
      <c r="C24" s="396"/>
      <c r="D24" s="396"/>
      <c r="E24" s="418"/>
      <c r="F24" s="419"/>
      <c r="G24" s="419"/>
      <c r="H24" s="419"/>
      <c r="K24" s="123"/>
      <c r="L24" s="123"/>
      <c r="M24" s="123"/>
      <c r="N24" s="123"/>
      <c r="O24" s="123"/>
      <c r="P24" s="141" t="str">
        <f>IF(Q24="ano","PRAVDA","")</f>
        <v/>
      </c>
      <c r="T24" s="285" t="s">
        <v>871</v>
      </c>
      <c r="U24" s="285"/>
      <c r="V24" s="285"/>
      <c r="W24" s="285"/>
      <c r="X24" s="285"/>
      <c r="Y24" s="434"/>
      <c r="Z24" s="421" t="s">
        <v>45</v>
      </c>
      <c r="AA24" s="421" t="s">
        <v>46</v>
      </c>
      <c r="AB24" s="421" t="s">
        <v>89</v>
      </c>
      <c r="AC24" s="166"/>
      <c r="AF24" s="429"/>
      <c r="AG24" s="429"/>
      <c r="AH24" s="429"/>
      <c r="AI24" s="429"/>
      <c r="AJ24" s="429"/>
      <c r="AK24" s="430"/>
      <c r="AL24" s="422"/>
      <c r="AM24" s="422"/>
      <c r="AN24" s="422"/>
      <c r="AO24" s="166"/>
      <c r="AR24" s="141">
        <v>22</v>
      </c>
      <c r="AS24" s="141" t="str">
        <f t="array" ref="AS24">IF('viii - LC'!$E$14=TRUE,"PRAVDA","")</f>
        <v/>
      </c>
      <c r="AT24" s="141" t="str">
        <f t="array" ref="AT24">IF('viii - LC'!$F$14=TRUE,"PRAVDA","")</f>
        <v/>
      </c>
      <c r="AU24" s="141" t="str">
        <f t="array" ref="AU24">IF(OR('2.Kontrola (viii)'!$F$6=TRUE,'viii - LC'!$E$7=TRUE),"PRAVDA","")</f>
        <v>PRAVDA</v>
      </c>
      <c r="AV24" s="141"/>
    </row>
    <row r="25" spans="1:48" ht="18" customHeight="1" x14ac:dyDescent="0.25">
      <c r="K25" s="285" t="s">
        <v>178</v>
      </c>
      <c r="L25" s="285"/>
      <c r="M25" s="285"/>
      <c r="N25" s="285"/>
      <c r="O25" s="285"/>
      <c r="P25" s="141" t="str">
        <f>IF(Q25="splněno","PRAVDA","")</f>
        <v>PRAVDA</v>
      </c>
      <c r="Q25" s="159" t="str">
        <f t="array" ref="Q25">IF(OR('2.Kontrola (ii)'!F6=TRUE,'ii - LC'!E6=TRUE),"splněno","nesplněno")</f>
        <v>splněno</v>
      </c>
      <c r="R25" s="141" t="str">
        <f>IF(Q25="nesplněno","PRAVDA","")</f>
        <v/>
      </c>
      <c r="T25" s="429"/>
      <c r="U25" s="429"/>
      <c r="V25" s="429"/>
      <c r="W25" s="429"/>
      <c r="X25" s="429"/>
      <c r="Y25" s="430"/>
      <c r="Z25" s="422"/>
      <c r="AA25" s="422"/>
      <c r="AB25" s="422"/>
      <c r="AC25" s="240"/>
      <c r="AF25" s="249"/>
      <c r="AG25" s="249"/>
      <c r="AH25" s="249"/>
      <c r="AI25" s="249"/>
      <c r="AJ25" s="249"/>
      <c r="AK25" s="248"/>
      <c r="AL25" s="166"/>
      <c r="AM25" s="166"/>
      <c r="AN25" s="166"/>
      <c r="AO25" s="166"/>
      <c r="AR25" s="141">
        <v>23</v>
      </c>
      <c r="AS25" s="141" t="str">
        <f t="array" ref="AS25">IF('viii - LC'!$E$15=TRUE,"PRAVDA","")</f>
        <v/>
      </c>
      <c r="AT25" s="141" t="str">
        <f t="array" ref="AT25">IF('viii - LC'!$F$15=TRUE,"PRAVDA","")</f>
        <v/>
      </c>
      <c r="AU25" s="141" t="str">
        <f t="array" ref="AU25">IF(OR('2.Kontrola (viii)'!$F$6=TRUE,'viii - LC'!$E$7=TRUE),"PRAVDA","")</f>
        <v>PRAVDA</v>
      </c>
      <c r="AV25" s="141"/>
    </row>
    <row r="26" spans="1:48" ht="18.75" customHeight="1" x14ac:dyDescent="0.35">
      <c r="B26" s="420" t="s">
        <v>854</v>
      </c>
      <c r="C26" s="420"/>
      <c r="D26" s="420"/>
      <c r="E26" s="235"/>
      <c r="F26" s="213"/>
      <c r="G26" s="141" t="str">
        <f>IF(AND(Q6="SPLNĚNO",Q10="SPLNĚNO",Q15="SPLNĚNO",Q19="SPLNĚNO",Q21="SPLNĚNO"),"PRAVDA","")</f>
        <v/>
      </c>
      <c r="H26" s="141" t="str">
        <f>IF(OR(Q6="NESPLNĚNO",Q10="NESPLNĚNO",Q15="NESPLNĚNO",Q19="NESPLNĚNO",Q21="NESPLNĚNO"),"PRAVDA","")</f>
        <v>PRAVDA</v>
      </c>
      <c r="K26" s="285"/>
      <c r="L26" s="285"/>
      <c r="M26" s="285"/>
      <c r="N26" s="285"/>
      <c r="O26" s="285"/>
      <c r="P26" s="141" t="str">
        <f>IF(Q26="ano","PRAVDA","")</f>
        <v/>
      </c>
      <c r="R26" s="141" t="str">
        <f>IF(Q26="ne","PRAVDA","")</f>
        <v/>
      </c>
      <c r="Y26" s="248"/>
      <c r="Z26" s="166"/>
      <c r="AA26" s="166"/>
      <c r="AB26" s="166"/>
      <c r="AC26" s="166"/>
      <c r="AF26" s="413" t="s">
        <v>866</v>
      </c>
      <c r="AG26" s="413"/>
      <c r="AH26" s="413"/>
      <c r="AI26" s="413"/>
      <c r="AJ26" s="413"/>
      <c r="AK26" s="413"/>
      <c r="AL26" s="166"/>
      <c r="AM26" s="166"/>
      <c r="AN26" s="166"/>
      <c r="AO26" s="167"/>
      <c r="AR26" s="141">
        <v>24</v>
      </c>
      <c r="AS26" s="141" t="str">
        <f t="array" ref="AS26">IF('viii - LC'!$E$16=TRUE,"PRAVDA","")</f>
        <v/>
      </c>
      <c r="AT26" s="141" t="str">
        <f t="array" ref="AT26">IF('viii - LC'!$F$16=TRUE,"PRAVDA","")</f>
        <v/>
      </c>
      <c r="AU26" s="141" t="str">
        <f t="array" ref="AU26">IF(OR('2.Kontrola (viii)'!$F$6=TRUE,'viii - LC'!$E$7=TRUE,'viii - LC'!$C$12=TRUE),"PRAVDA","")</f>
        <v>PRAVDA</v>
      </c>
      <c r="AV26" s="141"/>
    </row>
    <row r="27" spans="1:48" ht="15.75" x14ac:dyDescent="0.25">
      <c r="K27" s="285" t="s">
        <v>179</v>
      </c>
      <c r="L27" s="285"/>
      <c r="M27" s="285"/>
      <c r="N27" s="285"/>
      <c r="O27" s="285"/>
      <c r="P27" s="141" t="str">
        <f>IF(Q27="splněno","PRAVDA","")</f>
        <v>PRAVDA</v>
      </c>
      <c r="Q27" s="159" t="str">
        <f>IF('iii - LC'!B14="PRAVDA","splněno","nesplněno")</f>
        <v>splněno</v>
      </c>
      <c r="R27" s="141" t="str">
        <f>IF(Q27="nesplněno","PRAVDA","")</f>
        <v/>
      </c>
      <c r="T27" s="413" t="s">
        <v>865</v>
      </c>
      <c r="U27" s="413"/>
      <c r="V27" s="413"/>
      <c r="W27" s="413"/>
      <c r="X27" s="413"/>
      <c r="Y27" s="413"/>
      <c r="Z27" s="166"/>
      <c r="AA27" s="166"/>
      <c r="AB27" s="166"/>
      <c r="AC27" s="166"/>
      <c r="AF27" s="413"/>
      <c r="AG27" s="413"/>
      <c r="AH27" s="413"/>
      <c r="AI27" s="413"/>
      <c r="AJ27" s="413"/>
      <c r="AK27" s="413"/>
      <c r="AL27" s="166"/>
      <c r="AM27" s="166"/>
      <c r="AN27" s="166"/>
      <c r="AO27" s="166"/>
      <c r="AR27" s="141">
        <v>25</v>
      </c>
      <c r="AS27" s="141" t="str">
        <f t="array" ref="AS27">IF('viii - LC'!$E$17=TRUE,"PRAVDA","")</f>
        <v/>
      </c>
      <c r="AT27" s="141" t="str">
        <f t="array" ref="AT27">IF('viii - LC'!$F$17=TRUE,"PRAVDA","")</f>
        <v/>
      </c>
      <c r="AU27" s="141" t="str">
        <f t="array" ref="AU27">IF(OR('2.Kontrola (viii)'!$F$6=TRUE,'viii - LC'!$E$7=TRUE,'viii - LC'!$C$12=TRUE),"PRAVDA","")</f>
        <v>PRAVDA</v>
      </c>
      <c r="AV27" s="141"/>
    </row>
    <row r="28" spans="1:48" ht="18.75" customHeight="1" x14ac:dyDescent="0.3">
      <c r="A28" s="416" t="str">
        <f>IF(AND(Q6="SPLNĚNO",Q10="SPLNĚNO",Q15="SPLNĚNO",Q19="SPLNĚNO",Q21="SPLNĚNO"),"Projekt SPLŇUJE enviromentální kritéria financování","Projekt NESPLŇUJE enviromentální kritéria financování")</f>
        <v>Projekt NESPLŇUJE enviromentální kritéria financování</v>
      </c>
      <c r="B28" s="416"/>
      <c r="C28" s="416"/>
      <c r="D28" s="416"/>
      <c r="E28" s="416"/>
      <c r="F28" s="416"/>
      <c r="G28" s="416"/>
      <c r="H28" s="416"/>
      <c r="I28" s="416"/>
      <c r="K28" s="285"/>
      <c r="L28" s="285"/>
      <c r="M28" s="285"/>
      <c r="N28" s="285"/>
      <c r="O28" s="285"/>
      <c r="P28" s="141" t="str">
        <f>IF(Q28="ano","PRAVDA","")</f>
        <v/>
      </c>
      <c r="R28" s="141" t="str">
        <f>IF(Q28="ne","PRAVDA","")</f>
        <v/>
      </c>
      <c r="T28" s="413"/>
      <c r="U28" s="413"/>
      <c r="V28" s="413"/>
      <c r="W28" s="413"/>
      <c r="X28" s="413"/>
      <c r="Y28" s="413"/>
      <c r="Z28" s="166"/>
      <c r="AA28" s="166"/>
      <c r="AB28" s="166"/>
      <c r="AC28" s="166"/>
      <c r="AF28" s="237"/>
      <c r="AG28" s="237"/>
      <c r="AH28" s="237"/>
      <c r="AI28" s="237"/>
      <c r="AJ28" s="237"/>
      <c r="AL28" s="166"/>
      <c r="AM28" s="166"/>
      <c r="AN28" s="166"/>
      <c r="AO28" s="167"/>
      <c r="AR28" s="141">
        <v>26</v>
      </c>
      <c r="AS28" s="141" t="str">
        <f t="array" ref="AS28">IF('viii - LC'!$E$18=TRUE,"PRAVDA","")</f>
        <v/>
      </c>
      <c r="AT28" s="141" t="str">
        <f>IF('viii - LC'!F18,"PRAVDA","")</f>
        <v/>
      </c>
      <c r="AU28" s="141" t="str">
        <f t="array" ref="AU28">IF(OR('2.Kontrola (viii)'!$F$6=TRUE,'viii - LC'!$E$7=TRUE),"PRAVDA","")</f>
        <v>PRAVDA</v>
      </c>
      <c r="AV28" s="141"/>
    </row>
    <row r="29" spans="1:48" ht="15.75" x14ac:dyDescent="0.25">
      <c r="C29" s="154"/>
      <c r="K29" s="285" t="s">
        <v>180</v>
      </c>
      <c r="L29" s="285"/>
      <c r="M29" s="285"/>
      <c r="N29" s="285"/>
      <c r="O29" s="285"/>
      <c r="P29" s="141" t="str">
        <f>IF(Q29="splněno","PRAVDA","")</f>
        <v>PRAVDA</v>
      </c>
      <c r="Q29" s="159" t="str">
        <f t="array" ref="Q29">IF(OR('2.Kontrola (iv)'!F6=TRUE,'iv - LC'!E6=TRUE),"splněno","nesplněno")</f>
        <v>splněno</v>
      </c>
      <c r="R29" s="141" t="str">
        <f>IF(Q29="nesplněno","PRAVDA","")</f>
        <v/>
      </c>
      <c r="Z29" s="166"/>
      <c r="AA29" s="166"/>
      <c r="AB29" s="166"/>
      <c r="AC29" s="166"/>
      <c r="AF29" s="285" t="s">
        <v>880</v>
      </c>
      <c r="AG29" s="285"/>
      <c r="AH29" s="285"/>
      <c r="AI29" s="285"/>
      <c r="AJ29" s="285"/>
      <c r="AK29" s="434"/>
      <c r="AL29" s="421" t="s">
        <v>45</v>
      </c>
      <c r="AM29" s="421" t="s">
        <v>46</v>
      </c>
      <c r="AN29" s="421" t="s">
        <v>89</v>
      </c>
      <c r="AO29" s="166"/>
      <c r="AR29" s="141"/>
      <c r="AS29" s="141"/>
      <c r="AT29" s="141"/>
      <c r="AU29" s="141"/>
      <c r="AV29" s="141"/>
    </row>
    <row r="30" spans="1:48" ht="15.75" customHeight="1" x14ac:dyDescent="0.35">
      <c r="B30" s="417" t="s">
        <v>803</v>
      </c>
      <c r="C30" s="417"/>
      <c r="D30" s="417"/>
      <c r="E30" s="417"/>
      <c r="F30" s="417"/>
      <c r="G30" s="169" t="str">
        <f t="array" ref="G30">IF(OR('40100'!C7=TRUE,'40100A'!C20=TRUE,'40100A'!C18=TRUE,'40100A'!C10=TRUE,'40100A'!C7=TRUE,'40100A'!C6=TRUE,'40100A'!C4=TRUE),"100%","")</f>
        <v/>
      </c>
      <c r="H30" s="169" t="str">
        <f t="array" ref="H30">IF(OR('40100'!C4=TRUE,'40100'!C5=TRUE,'40100'!C6=TRUE,'40100'!C8=TRUE,'40100'!C9=TRUE,'40100A'!C5=TRUE,'40100A'!C8=TRUE,'40100A'!C9=TRUE,'40100A'!C11=TRUE,'40100A'!C12=TRUE,'40100A'!C13=TRUE,'40100A'!C14=TRUE,'40100A'!C15=TRUE,'40100A'!C16=TRUE,'40100A'!C17=TRUE,'40100A'!C19=TRUE),"40%","")</f>
        <v>40%</v>
      </c>
      <c r="I30" s="141" t="str">
        <f>IF(H30="40%","PRAVDA","")</f>
        <v>PRAVDA</v>
      </c>
      <c r="K30" s="285"/>
      <c r="L30" s="285"/>
      <c r="M30" s="285"/>
      <c r="N30" s="285"/>
      <c r="O30" s="285"/>
      <c r="P30" s="141" t="str">
        <f>IF(Q30="ano","PRAVDA","")</f>
        <v/>
      </c>
      <c r="R30" s="141" t="str">
        <f>IF(Q30="ne","PRAVDA","")</f>
        <v/>
      </c>
      <c r="T30" s="423" t="s">
        <v>872</v>
      </c>
      <c r="U30" s="423"/>
      <c r="V30" s="423"/>
      <c r="W30" s="423"/>
      <c r="X30" s="423"/>
      <c r="Y30" s="424"/>
      <c r="Z30" s="241" t="s">
        <v>45</v>
      </c>
      <c r="AA30" s="241" t="s">
        <v>46</v>
      </c>
      <c r="AB30" s="241" t="s">
        <v>89</v>
      </c>
      <c r="AC30" s="166"/>
      <c r="AF30" s="429"/>
      <c r="AG30" s="429"/>
      <c r="AH30" s="429"/>
      <c r="AI30" s="429"/>
      <c r="AJ30" s="429"/>
      <c r="AK30" s="430"/>
      <c r="AL30" s="422"/>
      <c r="AM30" s="422"/>
      <c r="AN30" s="422"/>
      <c r="AO30" s="167"/>
      <c r="AR30" s="141"/>
      <c r="AS30" s="141"/>
      <c r="AT30" s="141"/>
      <c r="AU30" s="141"/>
      <c r="AV30" s="141"/>
    </row>
    <row r="31" spans="1:48" ht="18" customHeight="1" x14ac:dyDescent="0.35">
      <c r="B31" s="213"/>
      <c r="C31" s="213"/>
      <c r="D31" s="213"/>
      <c r="E31" s="213"/>
      <c r="F31" s="213"/>
      <c r="K31" s="285" t="s">
        <v>181</v>
      </c>
      <c r="L31" s="285"/>
      <c r="M31" s="285"/>
      <c r="N31" s="285"/>
      <c r="O31" s="285"/>
      <c r="P31" s="141" t="str">
        <f>IF(Q31="splněno","PRAVDA","")</f>
        <v>PRAVDA</v>
      </c>
      <c r="Q31" s="159" t="str">
        <f>IF('v - LC'!B14="PRAVDA","splněno","nesplněno")</f>
        <v>splněno</v>
      </c>
      <c r="R31" s="141" t="str">
        <f>IF(Q31="nesplněno","PRAVDA","")</f>
        <v/>
      </c>
      <c r="T31" s="425" t="s">
        <v>873</v>
      </c>
      <c r="U31" s="425"/>
      <c r="V31" s="425"/>
      <c r="W31" s="425"/>
      <c r="X31" s="425"/>
      <c r="Y31" s="426"/>
      <c r="Z31" s="431" t="s">
        <v>45</v>
      </c>
      <c r="AA31" s="431" t="s">
        <v>46</v>
      </c>
      <c r="AB31" s="431" t="s">
        <v>89</v>
      </c>
      <c r="AC31" s="166"/>
      <c r="AF31" s="427" t="s">
        <v>881</v>
      </c>
      <c r="AG31" s="427"/>
      <c r="AH31" s="427"/>
      <c r="AI31" s="427"/>
      <c r="AJ31" s="427"/>
      <c r="AK31" s="428"/>
      <c r="AL31" s="431" t="s">
        <v>45</v>
      </c>
      <c r="AM31" s="431" t="s">
        <v>46</v>
      </c>
      <c r="AN31" s="431" t="s">
        <v>89</v>
      </c>
      <c r="AO31" s="166"/>
      <c r="AR31" s="141"/>
      <c r="AS31" s="141"/>
      <c r="AT31" s="141"/>
      <c r="AU31" s="141"/>
      <c r="AV31" s="141"/>
    </row>
    <row r="32" spans="1:48" ht="14.25" customHeight="1" x14ac:dyDescent="0.35">
      <c r="A32" s="123"/>
      <c r="B32" s="213"/>
      <c r="C32" s="213"/>
      <c r="D32" s="213"/>
      <c r="E32" s="213"/>
      <c r="K32" s="285"/>
      <c r="L32" s="285"/>
      <c r="M32" s="285"/>
      <c r="N32" s="285"/>
      <c r="O32" s="285"/>
      <c r="P32" s="141" t="str">
        <f>IF(Q32="ano","PRAVDA","")</f>
        <v/>
      </c>
      <c r="R32" s="141" t="str">
        <f>IF(Q32="ne","PRAVDA","")</f>
        <v/>
      </c>
      <c r="T32" s="423"/>
      <c r="U32" s="423"/>
      <c r="V32" s="423"/>
      <c r="W32" s="423"/>
      <c r="X32" s="423"/>
      <c r="Y32" s="424"/>
      <c r="Z32" s="422"/>
      <c r="AA32" s="422"/>
      <c r="AB32" s="422"/>
      <c r="AF32" s="429"/>
      <c r="AG32" s="429"/>
      <c r="AH32" s="429"/>
      <c r="AI32" s="429"/>
      <c r="AJ32" s="429"/>
      <c r="AK32" s="430"/>
      <c r="AL32" s="422"/>
      <c r="AM32" s="422"/>
      <c r="AN32" s="422"/>
      <c r="AO32" s="163"/>
    </row>
    <row r="33" spans="2:42" ht="17.25" customHeight="1" x14ac:dyDescent="0.25">
      <c r="K33" s="285" t="s">
        <v>182</v>
      </c>
      <c r="L33" s="285"/>
      <c r="M33" s="285"/>
      <c r="N33" s="285"/>
      <c r="O33" s="285"/>
      <c r="P33" s="141" t="str">
        <f>IF(Q33="splněno","PRAVDA","")</f>
        <v>PRAVDA</v>
      </c>
      <c r="Q33" s="159" t="str">
        <f>IF('vi - LC'!B12="PRAVDA","splněno","nesplněno")</f>
        <v>splněno</v>
      </c>
      <c r="R33" s="141" t="str">
        <f>IF(Q33="nesplněno","PRAVDA","")</f>
        <v/>
      </c>
      <c r="T33" s="163"/>
      <c r="U33" s="163"/>
      <c r="V33" s="163"/>
      <c r="W33" s="163"/>
      <c r="X33" s="163"/>
      <c r="Y33" s="248"/>
      <c r="Z33" s="166"/>
      <c r="AA33" s="166"/>
      <c r="AB33" s="166"/>
      <c r="AF33" s="427" t="s">
        <v>882</v>
      </c>
      <c r="AG33" s="427"/>
      <c r="AH33" s="427"/>
      <c r="AI33" s="427"/>
      <c r="AJ33" s="427"/>
      <c r="AK33" s="428"/>
      <c r="AL33" s="431" t="s">
        <v>45</v>
      </c>
      <c r="AM33" s="431" t="s">
        <v>46</v>
      </c>
      <c r="AN33" s="431" t="s">
        <v>89</v>
      </c>
      <c r="AO33" s="167"/>
    </row>
    <row r="34" spans="2:42" ht="15" customHeight="1" x14ac:dyDescent="0.25">
      <c r="K34" s="285"/>
      <c r="L34" s="285"/>
      <c r="M34" s="285"/>
      <c r="N34" s="285"/>
      <c r="O34" s="285"/>
      <c r="P34" s="141" t="str">
        <f>IF(Q34="ano","PRAVDA","")</f>
        <v/>
      </c>
      <c r="R34" s="141" t="str">
        <f>IF(Q34="ne","PRAVDA","")</f>
        <v/>
      </c>
      <c r="T34" s="237" t="s">
        <v>867</v>
      </c>
      <c r="U34" s="237"/>
      <c r="V34" s="237"/>
      <c r="W34" s="237"/>
      <c r="X34" s="237"/>
      <c r="Z34" s="166"/>
      <c r="AA34" s="166"/>
      <c r="AB34" s="166"/>
      <c r="AF34" s="429"/>
      <c r="AG34" s="429"/>
      <c r="AH34" s="429"/>
      <c r="AI34" s="429"/>
      <c r="AJ34" s="429"/>
      <c r="AK34" s="430"/>
      <c r="AL34" s="422"/>
      <c r="AM34" s="422"/>
      <c r="AN34" s="422"/>
      <c r="AO34" s="167"/>
    </row>
    <row r="35" spans="2:42" ht="18" customHeight="1" x14ac:dyDescent="0.25">
      <c r="K35" s="285" t="s">
        <v>183</v>
      </c>
      <c r="L35" s="285"/>
      <c r="M35" s="285"/>
      <c r="N35" s="285"/>
      <c r="O35" s="285"/>
      <c r="P35" s="141" t="str">
        <f>IF(Q35="splněno","PRAVDA","")</f>
        <v>PRAVDA</v>
      </c>
      <c r="Q35" s="159" t="str">
        <f>IF('vii - LC'!B12="PRAVDA","splněno","nesplněno")</f>
        <v>splněno</v>
      </c>
      <c r="R35" s="141" t="str">
        <f>IF(Q35="nesplněno","PRAVDA","")</f>
        <v/>
      </c>
      <c r="T35" s="237"/>
      <c r="U35" s="237"/>
      <c r="V35" s="237"/>
      <c r="W35" s="237"/>
      <c r="X35" s="237"/>
      <c r="Z35" s="166"/>
      <c r="AA35" s="166"/>
      <c r="AB35" s="166"/>
      <c r="AF35" s="439" t="s">
        <v>883</v>
      </c>
      <c r="AG35" s="439"/>
      <c r="AH35" s="439"/>
      <c r="AI35" s="439"/>
      <c r="AJ35" s="439"/>
      <c r="AK35" s="440"/>
      <c r="AL35" s="244" t="s">
        <v>45</v>
      </c>
      <c r="AM35" s="244" t="s">
        <v>46</v>
      </c>
      <c r="AN35" s="244" t="s">
        <v>89</v>
      </c>
      <c r="AO35" s="167"/>
    </row>
    <row r="36" spans="2:42" x14ac:dyDescent="0.25">
      <c r="K36" s="285"/>
      <c r="L36" s="285"/>
      <c r="M36" s="285"/>
      <c r="N36" s="285"/>
      <c r="O36" s="285"/>
      <c r="P36" s="141" t="str">
        <f>IF(Q36="ano","PRAVDA","")</f>
        <v/>
      </c>
      <c r="R36" s="141" t="str">
        <f>IF(Q36="ne","PRAVDA","")</f>
        <v/>
      </c>
      <c r="T36" s="285" t="s">
        <v>922</v>
      </c>
      <c r="U36" s="285"/>
      <c r="V36" s="285"/>
      <c r="W36" s="285"/>
      <c r="X36" s="285"/>
      <c r="Y36" s="434"/>
      <c r="Z36" s="421" t="s">
        <v>45</v>
      </c>
      <c r="AA36" s="421" t="s">
        <v>46</v>
      </c>
      <c r="AB36" s="421" t="s">
        <v>89</v>
      </c>
      <c r="AF36" s="432" t="s">
        <v>884</v>
      </c>
      <c r="AG36" s="432"/>
      <c r="AH36" s="432"/>
      <c r="AI36" s="432"/>
      <c r="AJ36" s="432"/>
      <c r="AK36" s="433"/>
      <c r="AL36" s="244" t="s">
        <v>45</v>
      </c>
      <c r="AM36" s="244" t="s">
        <v>46</v>
      </c>
      <c r="AN36" s="244" t="s">
        <v>89</v>
      </c>
      <c r="AO36" s="166"/>
    </row>
    <row r="37" spans="2:42" ht="18.75" customHeight="1" x14ac:dyDescent="0.25">
      <c r="B37" s="415" t="s">
        <v>184</v>
      </c>
      <c r="C37" s="415"/>
      <c r="D37" s="415"/>
      <c r="E37" s="123"/>
      <c r="F37" s="415" t="s">
        <v>928</v>
      </c>
      <c r="G37" s="415"/>
      <c r="H37" s="415"/>
      <c r="K37" s="285" t="s">
        <v>185</v>
      </c>
      <c r="L37" s="285"/>
      <c r="M37" s="285"/>
      <c r="N37" s="285"/>
      <c r="O37" s="285"/>
      <c r="P37" s="141" t="str">
        <f>IF(Q37="splněno","PRAVDA","")</f>
        <v>PRAVDA</v>
      </c>
      <c r="Q37" s="162" t="str">
        <f>IF('viii - LC'!B23="PRAVDA","splněno","nesplněno")</f>
        <v>splněno</v>
      </c>
      <c r="R37" s="141" t="str">
        <f>IF(Q37="nesplněno","PRAVDA","")</f>
        <v/>
      </c>
      <c r="T37" s="429"/>
      <c r="U37" s="429"/>
      <c r="V37" s="429"/>
      <c r="W37" s="429"/>
      <c r="X37" s="429"/>
      <c r="Y37" s="430"/>
      <c r="Z37" s="422"/>
      <c r="AA37" s="422"/>
      <c r="AB37" s="422"/>
      <c r="AC37" s="166"/>
      <c r="AF37" s="427" t="s">
        <v>885</v>
      </c>
      <c r="AG37" s="427"/>
      <c r="AH37" s="427"/>
      <c r="AI37" s="427"/>
      <c r="AJ37" s="427"/>
      <c r="AK37" s="428"/>
      <c r="AL37" s="431" t="s">
        <v>45</v>
      </c>
      <c r="AM37" s="431" t="s">
        <v>46</v>
      </c>
      <c r="AN37" s="431" t="s">
        <v>89</v>
      </c>
      <c r="AO37" s="167"/>
    </row>
    <row r="38" spans="2:42" ht="15" customHeight="1" x14ac:dyDescent="0.25">
      <c r="B38" s="123"/>
      <c r="C38" s="123"/>
      <c r="D38" s="123"/>
      <c r="E38" s="123"/>
      <c r="F38" s="123"/>
      <c r="G38" s="123"/>
      <c r="H38" s="123"/>
      <c r="K38" s="285"/>
      <c r="L38" s="285"/>
      <c r="M38" s="285"/>
      <c r="N38" s="285"/>
      <c r="O38" s="285"/>
      <c r="P38" s="141" t="str">
        <f>IF(Q38="ano","PRAVDA","")</f>
        <v/>
      </c>
      <c r="Q38" s="160"/>
      <c r="R38" s="141" t="str">
        <f>IF(Q38="nesplněno","PRAVDA","")</f>
        <v/>
      </c>
      <c r="Y38" s="248"/>
      <c r="AC38" s="166"/>
      <c r="AF38" s="429"/>
      <c r="AG38" s="429"/>
      <c r="AH38" s="429"/>
      <c r="AI38" s="429"/>
      <c r="AJ38" s="429"/>
      <c r="AK38" s="430"/>
      <c r="AL38" s="422"/>
      <c r="AM38" s="422"/>
      <c r="AN38" s="422"/>
    </row>
    <row r="39" spans="2:42" x14ac:dyDescent="0.25">
      <c r="B39" s="123"/>
      <c r="C39" s="123"/>
      <c r="D39" s="123"/>
      <c r="E39" s="123"/>
      <c r="F39" s="123"/>
      <c r="G39" s="123"/>
      <c r="H39" s="123"/>
      <c r="T39" s="166"/>
      <c r="U39" s="166"/>
      <c r="V39" s="166"/>
      <c r="W39" s="166"/>
      <c r="X39" s="166"/>
      <c r="Y39" s="166"/>
      <c r="AF39" s="427" t="s">
        <v>886</v>
      </c>
      <c r="AG39" s="427"/>
      <c r="AH39" s="427"/>
      <c r="AI39" s="427"/>
      <c r="AJ39" s="427"/>
      <c r="AK39" s="428"/>
      <c r="AL39" s="431" t="s">
        <v>45</v>
      </c>
      <c r="AM39" s="431" t="s">
        <v>46</v>
      </c>
      <c r="AN39" s="431" t="s">
        <v>89</v>
      </c>
    </row>
    <row r="40" spans="2:42" x14ac:dyDescent="0.25">
      <c r="B40" s="123"/>
      <c r="C40" s="123"/>
      <c r="D40" s="123"/>
      <c r="E40" s="123"/>
      <c r="F40" s="123"/>
      <c r="G40" s="123"/>
      <c r="H40" s="123"/>
      <c r="T40" s="216" t="str">
        <f>IF(AG36="PRAVDA",AJ36,"")</f>
        <v/>
      </c>
      <c r="AF40" s="429"/>
      <c r="AG40" s="429"/>
      <c r="AH40" s="429"/>
      <c r="AI40" s="429"/>
      <c r="AJ40" s="429"/>
      <c r="AK40" s="430"/>
      <c r="AL40" s="422"/>
      <c r="AM40" s="422"/>
      <c r="AN40" s="422"/>
      <c r="AO40" s="163"/>
      <c r="AP40" s="163"/>
    </row>
    <row r="41" spans="2:42" x14ac:dyDescent="0.25">
      <c r="B41" s="123"/>
      <c r="C41" s="123"/>
      <c r="D41" s="214"/>
      <c r="E41" s="123"/>
      <c r="F41" s="214"/>
      <c r="G41" s="214"/>
      <c r="H41" s="214"/>
      <c r="T41" s="216" t="str">
        <f>IF(AG37="PRAVDA",AJ37,"")</f>
        <v/>
      </c>
      <c r="AK41" s="248"/>
      <c r="AO41" s="163"/>
      <c r="AP41" s="163"/>
    </row>
    <row r="42" spans="2:42" x14ac:dyDescent="0.25">
      <c r="B42" s="414" t="s">
        <v>186</v>
      </c>
      <c r="C42" s="414"/>
      <c r="D42" s="414"/>
      <c r="E42" s="123"/>
      <c r="F42" s="415" t="s">
        <v>187</v>
      </c>
      <c r="G42" s="415"/>
      <c r="H42" s="415"/>
      <c r="AO42" s="163"/>
      <c r="AP42" s="163"/>
    </row>
    <row r="66" spans="21:47" x14ac:dyDescent="0.25">
      <c r="U66" s="163"/>
      <c r="V66" s="163"/>
      <c r="W66" s="163"/>
      <c r="X66" s="163"/>
      <c r="Y66" s="163"/>
    </row>
    <row r="67" spans="21:47" x14ac:dyDescent="0.25">
      <c r="U67" s="413"/>
      <c r="V67" s="413"/>
      <c r="W67" s="413"/>
      <c r="X67" s="413"/>
      <c r="Y67" s="413"/>
    </row>
    <row r="68" spans="21:47" x14ac:dyDescent="0.25">
      <c r="U68" s="413"/>
      <c r="V68" s="413"/>
      <c r="W68" s="413"/>
      <c r="X68" s="413"/>
      <c r="Y68" s="413"/>
    </row>
    <row r="70" spans="21:47" x14ac:dyDescent="0.25">
      <c r="AJ70" s="222"/>
      <c r="AU70" s="222"/>
    </row>
    <row r="71" spans="21:47" x14ac:dyDescent="0.25">
      <c r="AJ71" s="166"/>
      <c r="AU71" s="166"/>
    </row>
    <row r="72" spans="21:47" x14ac:dyDescent="0.25">
      <c r="AJ72" s="160"/>
      <c r="AU72" s="160"/>
    </row>
    <row r="73" spans="21:47" x14ac:dyDescent="0.25">
      <c r="U73" s="413"/>
      <c r="V73" s="413"/>
      <c r="W73" s="413"/>
      <c r="X73" s="413"/>
      <c r="Y73" s="413"/>
      <c r="AJ73" s="160"/>
      <c r="AU73" s="160"/>
    </row>
    <row r="74" spans="21:47" x14ac:dyDescent="0.25">
      <c r="U74" s="413"/>
      <c r="V74" s="413"/>
      <c r="W74" s="413"/>
      <c r="X74" s="413"/>
      <c r="Y74" s="413"/>
      <c r="AJ74" s="160"/>
      <c r="AU74" s="160"/>
    </row>
    <row r="76" spans="21:47" x14ac:dyDescent="0.25">
      <c r="AJ76" s="46"/>
      <c r="AU76" s="46"/>
    </row>
    <row r="77" spans="21:47" x14ac:dyDescent="0.25">
      <c r="AJ77" s="160"/>
      <c r="AU77" s="160"/>
    </row>
    <row r="78" spans="21:47" x14ac:dyDescent="0.25">
      <c r="AJ78" s="166"/>
      <c r="AU78" s="166"/>
    </row>
    <row r="79" spans="21:47" x14ac:dyDescent="0.25">
      <c r="AJ79" s="160"/>
      <c r="AU79" s="160"/>
    </row>
    <row r="80" spans="21:47" x14ac:dyDescent="0.25">
      <c r="AJ80" s="46"/>
      <c r="AU80" s="46"/>
    </row>
    <row r="81" spans="36:47" x14ac:dyDescent="0.25">
      <c r="AJ81" s="46"/>
      <c r="AU81" s="46"/>
    </row>
    <row r="82" spans="36:47" x14ac:dyDescent="0.25">
      <c r="AJ82" s="160"/>
      <c r="AU82" s="160"/>
    </row>
    <row r="83" spans="36:47" x14ac:dyDescent="0.25">
      <c r="AJ83" s="160"/>
      <c r="AU83" s="160"/>
    </row>
    <row r="84" spans="36:47" x14ac:dyDescent="0.25">
      <c r="AJ84" s="160"/>
      <c r="AU84" s="160"/>
    </row>
    <row r="85" spans="36:47" x14ac:dyDescent="0.25">
      <c r="AJ85" s="160"/>
      <c r="AU85" s="160"/>
    </row>
    <row r="86" spans="36:47" x14ac:dyDescent="0.25">
      <c r="AJ86" s="160"/>
      <c r="AU86" s="160"/>
    </row>
    <row r="87" spans="36:47" x14ac:dyDescent="0.25">
      <c r="AJ87" s="166"/>
      <c r="AU87" s="166"/>
    </row>
    <row r="89" spans="36:47" x14ac:dyDescent="0.25">
      <c r="AJ89" s="160"/>
      <c r="AU89" s="160"/>
    </row>
    <row r="90" spans="36:47" x14ac:dyDescent="0.25">
      <c r="AJ90" s="160"/>
      <c r="AU90" s="160"/>
    </row>
    <row r="91" spans="36:47" x14ac:dyDescent="0.25">
      <c r="AJ91" s="160"/>
      <c r="AU91" s="160"/>
    </row>
    <row r="92" spans="36:47" x14ac:dyDescent="0.25">
      <c r="AJ92" s="160"/>
      <c r="AU92" s="160"/>
    </row>
    <row r="93" spans="36:47" x14ac:dyDescent="0.25">
      <c r="AJ93" s="160"/>
      <c r="AU93" s="160"/>
    </row>
    <row r="94" spans="36:47" x14ac:dyDescent="0.25">
      <c r="AJ94" s="160"/>
      <c r="AU94" s="160"/>
    </row>
  </sheetData>
  <mergeCells count="142">
    <mergeCell ref="AL29:AL30"/>
    <mergeCell ref="AM29:AM30"/>
    <mergeCell ref="AN29:AN30"/>
    <mergeCell ref="AL23:AL24"/>
    <mergeCell ref="AM23:AM24"/>
    <mergeCell ref="AN23:AN24"/>
    <mergeCell ref="AB12:AB13"/>
    <mergeCell ref="AA12:AA13"/>
    <mergeCell ref="Z12:Z13"/>
    <mergeCell ref="Z17:Z18"/>
    <mergeCell ref="AA17:AA18"/>
    <mergeCell ref="AB17:AB18"/>
    <mergeCell ref="Z14:Z15"/>
    <mergeCell ref="AA14:AA15"/>
    <mergeCell ref="AB14:AB15"/>
    <mergeCell ref="AL8:AL9"/>
    <mergeCell ref="AM8:AM9"/>
    <mergeCell ref="AN8:AN9"/>
    <mergeCell ref="AL21:AL22"/>
    <mergeCell ref="AM21:AM22"/>
    <mergeCell ref="AN21:AN22"/>
    <mergeCell ref="AL16:AL17"/>
    <mergeCell ref="AM16:AM17"/>
    <mergeCell ref="AN16:AN17"/>
    <mergeCell ref="AL14:AL15"/>
    <mergeCell ref="AM14:AM15"/>
    <mergeCell ref="AN14:AN15"/>
    <mergeCell ref="AL33:AL34"/>
    <mergeCell ref="AM33:AM34"/>
    <mergeCell ref="AN33:AN34"/>
    <mergeCell ref="AL31:AL32"/>
    <mergeCell ref="AM31:AM32"/>
    <mergeCell ref="AN31:AN32"/>
    <mergeCell ref="AL37:AL38"/>
    <mergeCell ref="AM37:AM38"/>
    <mergeCell ref="AN37:AN38"/>
    <mergeCell ref="AL39:AL40"/>
    <mergeCell ref="AM39:AM40"/>
    <mergeCell ref="AN39:AN40"/>
    <mergeCell ref="T14:Y15"/>
    <mergeCell ref="T17:Y18"/>
    <mergeCell ref="T16:Y16"/>
    <mergeCell ref="T19:Y19"/>
    <mergeCell ref="T24:Y25"/>
    <mergeCell ref="AF7:AK7"/>
    <mergeCell ref="AF11:AK12"/>
    <mergeCell ref="AF14:AK15"/>
    <mergeCell ref="AF16:AK17"/>
    <mergeCell ref="AF26:AK27"/>
    <mergeCell ref="AF21:AK22"/>
    <mergeCell ref="AF23:AK24"/>
    <mergeCell ref="AF29:AK30"/>
    <mergeCell ref="AF31:AK32"/>
    <mergeCell ref="AF33:AK34"/>
    <mergeCell ref="AF37:AK38"/>
    <mergeCell ref="AF35:AK35"/>
    <mergeCell ref="AF36:AK36"/>
    <mergeCell ref="AF39:AK40"/>
    <mergeCell ref="T36:Y37"/>
    <mergeCell ref="Z36:Z37"/>
    <mergeCell ref="AA36:AA37"/>
    <mergeCell ref="AB36:AB37"/>
    <mergeCell ref="T27:Y28"/>
    <mergeCell ref="T30:Y30"/>
    <mergeCell ref="T31:Y32"/>
    <mergeCell ref="T21:Y22"/>
    <mergeCell ref="T10:Y11"/>
    <mergeCell ref="T12:Y13"/>
    <mergeCell ref="AF2:AK3"/>
    <mergeCell ref="Z4:AB4"/>
    <mergeCell ref="Z31:Z32"/>
    <mergeCell ref="AA31:AA32"/>
    <mergeCell ref="AB31:AB32"/>
    <mergeCell ref="Z24:Z25"/>
    <mergeCell ref="AA24:AA25"/>
    <mergeCell ref="AB24:AB25"/>
    <mergeCell ref="AB10:AB11"/>
    <mergeCell ref="AA10:AA11"/>
    <mergeCell ref="Z10:Z11"/>
    <mergeCell ref="AL4:AN4"/>
    <mergeCell ref="T7:Y7"/>
    <mergeCell ref="AF8:AK9"/>
    <mergeCell ref="T9:Y9"/>
    <mergeCell ref="U73:Y74"/>
    <mergeCell ref="K35:O36"/>
    <mergeCell ref="B42:D42"/>
    <mergeCell ref="F42:H42"/>
    <mergeCell ref="B37:D37"/>
    <mergeCell ref="F37:H37"/>
    <mergeCell ref="K37:O38"/>
    <mergeCell ref="K27:O28"/>
    <mergeCell ref="A28:I28"/>
    <mergeCell ref="U67:Y68"/>
    <mergeCell ref="K29:O30"/>
    <mergeCell ref="B30:F30"/>
    <mergeCell ref="K31:O32"/>
    <mergeCell ref="K33:O34"/>
    <mergeCell ref="B23:D23"/>
    <mergeCell ref="E23:H23"/>
    <mergeCell ref="B24:D24"/>
    <mergeCell ref="E24:H24"/>
    <mergeCell ref="K25:O26"/>
    <mergeCell ref="B26:D26"/>
    <mergeCell ref="B20:D20"/>
    <mergeCell ref="E20:H20"/>
    <mergeCell ref="B21:D21"/>
    <mergeCell ref="E21:H21"/>
    <mergeCell ref="B22:D22"/>
    <mergeCell ref="E22:H22"/>
    <mergeCell ref="B19:D19"/>
    <mergeCell ref="E19:H19"/>
    <mergeCell ref="B14:D14"/>
    <mergeCell ref="E14:H14"/>
    <mergeCell ref="B15:D15"/>
    <mergeCell ref="E15:H15"/>
    <mergeCell ref="B16:D16"/>
    <mergeCell ref="E16:H16"/>
    <mergeCell ref="B17:D17"/>
    <mergeCell ref="E17:H17"/>
    <mergeCell ref="B18:D18"/>
    <mergeCell ref="E18:H18"/>
    <mergeCell ref="B12:D12"/>
    <mergeCell ref="E12:H12"/>
    <mergeCell ref="K12:P13"/>
    <mergeCell ref="B13:D13"/>
    <mergeCell ref="E13:H13"/>
    <mergeCell ref="B8:D8"/>
    <mergeCell ref="E8:H8"/>
    <mergeCell ref="B9:D9"/>
    <mergeCell ref="E9:H9"/>
    <mergeCell ref="B10:D10"/>
    <mergeCell ref="E10:H10"/>
    <mergeCell ref="B7:D7"/>
    <mergeCell ref="E7:H7"/>
    <mergeCell ref="K2:O2"/>
    <mergeCell ref="T2:Y3"/>
    <mergeCell ref="B6:D6"/>
    <mergeCell ref="E6:H6"/>
    <mergeCell ref="B4:F4"/>
    <mergeCell ref="B2:G3"/>
    <mergeCell ref="B11:D11"/>
    <mergeCell ref="E11:H11"/>
  </mergeCells>
  <conditionalFormatting sqref="A28:I28">
    <cfRule type="expression" dxfId="105" priority="140">
      <formula>$H$26</formula>
    </cfRule>
    <cfRule type="expression" dxfId="104" priority="139">
      <formula>$G$26</formula>
    </cfRule>
  </conditionalFormatting>
  <conditionalFormatting sqref="G30">
    <cfRule type="expression" dxfId="103" priority="1">
      <formula>$I$30</formula>
    </cfRule>
  </conditionalFormatting>
  <conditionalFormatting sqref="Q6">
    <cfRule type="expression" dxfId="102" priority="166">
      <formula>$P$6</formula>
    </cfRule>
    <cfRule type="expression" dxfId="101" priority="165">
      <formula>$R$6</formula>
    </cfRule>
  </conditionalFormatting>
  <conditionalFormatting sqref="Q10">
    <cfRule type="expression" dxfId="100" priority="164">
      <formula>$P$10</formula>
    </cfRule>
    <cfRule type="expression" dxfId="99" priority="163">
      <formula>$R$10</formula>
    </cfRule>
  </conditionalFormatting>
  <conditionalFormatting sqref="Q15">
    <cfRule type="expression" dxfId="98" priority="161">
      <formula>$R$15</formula>
    </cfRule>
    <cfRule type="expression" dxfId="97" priority="162">
      <formula>$P$15</formula>
    </cfRule>
  </conditionalFormatting>
  <conditionalFormatting sqref="Q19">
    <cfRule type="expression" dxfId="96" priority="160">
      <formula>$P$19</formula>
    </cfRule>
    <cfRule type="expression" dxfId="95" priority="159">
      <formula>$R$19</formula>
    </cfRule>
  </conditionalFormatting>
  <conditionalFormatting sqref="Q21">
    <cfRule type="expression" dxfId="94" priority="148">
      <formula>$R$21</formula>
    </cfRule>
    <cfRule type="expression" dxfId="93" priority="147">
      <formula>$P$21</formula>
    </cfRule>
  </conditionalFormatting>
  <conditionalFormatting sqref="Q23">
    <cfRule type="expression" dxfId="92" priority="142">
      <formula>$P$23</formula>
    </cfRule>
    <cfRule type="expression" dxfId="91" priority="141">
      <formula>$R$23</formula>
    </cfRule>
  </conditionalFormatting>
  <conditionalFormatting sqref="Q25">
    <cfRule type="expression" dxfId="90" priority="158">
      <formula>$P$25</formula>
    </cfRule>
    <cfRule type="expression" dxfId="89" priority="157">
      <formula>$R$25</formula>
    </cfRule>
  </conditionalFormatting>
  <conditionalFormatting sqref="Q27">
    <cfRule type="expression" dxfId="88" priority="156">
      <formula>$P$27</formula>
    </cfRule>
    <cfRule type="expression" dxfId="87" priority="155">
      <formula>$R$27</formula>
    </cfRule>
  </conditionalFormatting>
  <conditionalFormatting sqref="Q29">
    <cfRule type="expression" dxfId="86" priority="153">
      <formula>$R$29</formula>
    </cfRule>
    <cfRule type="expression" dxfId="85" priority="154">
      <formula>$P$29</formula>
    </cfRule>
  </conditionalFormatting>
  <conditionalFormatting sqref="Q31">
    <cfRule type="expression" dxfId="84" priority="152">
      <formula>$P$31</formula>
    </cfRule>
    <cfRule type="expression" dxfId="83" priority="151">
      <formula>$R$31</formula>
    </cfRule>
  </conditionalFormatting>
  <conditionalFormatting sqref="Q33">
    <cfRule type="expression" dxfId="82" priority="150">
      <formula>$P$33</formula>
    </cfRule>
    <cfRule type="expression" dxfId="81" priority="149">
      <formula>$R$33</formula>
    </cfRule>
  </conditionalFormatting>
  <conditionalFormatting sqref="Q35">
    <cfRule type="expression" dxfId="80" priority="146">
      <formula>$P$35</formula>
    </cfRule>
    <cfRule type="expression" dxfId="79" priority="145">
      <formula>$R$35</formula>
    </cfRule>
  </conditionalFormatting>
  <conditionalFormatting sqref="Q37">
    <cfRule type="expression" dxfId="78" priority="144">
      <formula>$P$37</formula>
    </cfRule>
    <cfRule type="expression" dxfId="77" priority="143">
      <formula>$R$37</formula>
    </cfRule>
  </conditionalFormatting>
  <conditionalFormatting sqref="Z7">
    <cfRule type="expression" dxfId="76" priority="53">
      <formula>$AS$3</formula>
    </cfRule>
  </conditionalFormatting>
  <conditionalFormatting sqref="Z8">
    <cfRule type="expression" dxfId="75" priority="50">
      <formula>$AS$4</formula>
    </cfRule>
  </conditionalFormatting>
  <conditionalFormatting sqref="Z9">
    <cfRule type="expression" dxfId="74" priority="49">
      <formula>$AS$5</formula>
    </cfRule>
  </conditionalFormatting>
  <conditionalFormatting sqref="Z10">
    <cfRule type="expression" dxfId="73" priority="311">
      <formula>$AS$6</formula>
    </cfRule>
  </conditionalFormatting>
  <conditionalFormatting sqref="Z12">
    <cfRule type="expression" dxfId="72" priority="312">
      <formula>$AS$7</formula>
    </cfRule>
  </conditionalFormatting>
  <conditionalFormatting sqref="Z14">
    <cfRule type="expression" dxfId="71" priority="13">
      <formula>$AS$8</formula>
    </cfRule>
  </conditionalFormatting>
  <conditionalFormatting sqref="Z16">
    <cfRule type="expression" dxfId="70" priority="12">
      <formula>$AS$9</formula>
    </cfRule>
  </conditionalFormatting>
  <conditionalFormatting sqref="Z17">
    <cfRule type="expression" dxfId="69" priority="11">
      <formula>$AS$10</formula>
    </cfRule>
  </conditionalFormatting>
  <conditionalFormatting sqref="Z19">
    <cfRule type="expression" dxfId="68" priority="10">
      <formula>$AS$11</formula>
    </cfRule>
  </conditionalFormatting>
  <conditionalFormatting sqref="Z24">
    <cfRule type="expression" dxfId="67" priority="17">
      <formula>$AS$12</formula>
    </cfRule>
  </conditionalFormatting>
  <conditionalFormatting sqref="Z30">
    <cfRule type="expression" dxfId="66" priority="199">
      <formula>$AS$13</formula>
    </cfRule>
  </conditionalFormatting>
  <conditionalFormatting sqref="Z31">
    <cfRule type="expression" dxfId="65" priority="35">
      <formula>$AS$14</formula>
    </cfRule>
  </conditionalFormatting>
  <conditionalFormatting sqref="Z36">
    <cfRule type="expression" dxfId="64" priority="209">
      <formula>$AS$15</formula>
    </cfRule>
  </conditionalFormatting>
  <conditionalFormatting sqref="AA7">
    <cfRule type="expression" dxfId="63" priority="48">
      <formula>$AT$3</formula>
    </cfRule>
  </conditionalFormatting>
  <conditionalFormatting sqref="AA8">
    <cfRule type="expression" dxfId="62" priority="45">
      <formula>$AT$4</formula>
    </cfRule>
  </conditionalFormatting>
  <conditionalFormatting sqref="AA9">
    <cfRule type="expression" dxfId="61" priority="44">
      <formula>$AT$5</formula>
    </cfRule>
  </conditionalFormatting>
  <conditionalFormatting sqref="AA10">
    <cfRule type="expression" dxfId="60" priority="315">
      <formula>$AT$6</formula>
    </cfRule>
  </conditionalFormatting>
  <conditionalFormatting sqref="AA12">
    <cfRule type="expression" dxfId="59" priority="316">
      <formula>$AT$7</formula>
    </cfRule>
  </conditionalFormatting>
  <conditionalFormatting sqref="AA14">
    <cfRule type="expression" dxfId="58" priority="9">
      <formula>$AT$8</formula>
    </cfRule>
  </conditionalFormatting>
  <conditionalFormatting sqref="AA16">
    <cfRule type="expression" dxfId="57" priority="8">
      <formula>$AT$9</formula>
    </cfRule>
  </conditionalFormatting>
  <conditionalFormatting sqref="AA17">
    <cfRule type="expression" dxfId="56" priority="7">
      <formula>$AT$10</formula>
    </cfRule>
  </conditionalFormatting>
  <conditionalFormatting sqref="AA19">
    <cfRule type="expression" dxfId="55" priority="6">
      <formula>$AT$11</formula>
    </cfRule>
  </conditionalFormatting>
  <conditionalFormatting sqref="AA24">
    <cfRule type="expression" dxfId="54" priority="18">
      <formula>$AT$12</formula>
    </cfRule>
  </conditionalFormatting>
  <conditionalFormatting sqref="AA30">
    <cfRule type="expression" dxfId="53" priority="201">
      <formula>$AT$13</formula>
    </cfRule>
  </conditionalFormatting>
  <conditionalFormatting sqref="AA31">
    <cfRule type="expression" dxfId="52" priority="34">
      <formula>$AT$14</formula>
    </cfRule>
  </conditionalFormatting>
  <conditionalFormatting sqref="AA36">
    <cfRule type="expression" dxfId="51" priority="210">
      <formula>$AT$15</formula>
    </cfRule>
  </conditionalFormatting>
  <conditionalFormatting sqref="AB7">
    <cfRule type="expression" dxfId="50" priority="43">
      <formula>$AU$3</formula>
    </cfRule>
  </conditionalFormatting>
  <conditionalFormatting sqref="AB8">
    <cfRule type="expression" dxfId="49" priority="40">
      <formula>$AU$4</formula>
    </cfRule>
  </conditionalFormatting>
  <conditionalFormatting sqref="AB9">
    <cfRule type="expression" dxfId="48" priority="39">
      <formula>$AU$5</formula>
    </cfRule>
  </conditionalFormatting>
  <conditionalFormatting sqref="AB10">
    <cfRule type="expression" dxfId="47" priority="319">
      <formula>$AU$6</formula>
    </cfRule>
  </conditionalFormatting>
  <conditionalFormatting sqref="AB12">
    <cfRule type="expression" dxfId="46" priority="320">
      <formula>$AU$7</formula>
    </cfRule>
  </conditionalFormatting>
  <conditionalFormatting sqref="AB14">
    <cfRule type="expression" dxfId="45" priority="5">
      <formula>$AU$8</formula>
    </cfRule>
  </conditionalFormatting>
  <conditionalFormatting sqref="AB16">
    <cfRule type="expression" dxfId="44" priority="4">
      <formula>$AU$9</formula>
    </cfRule>
  </conditionalFormatting>
  <conditionalFormatting sqref="AB17">
    <cfRule type="expression" dxfId="43" priority="3">
      <formula>$AU$10</formula>
    </cfRule>
  </conditionalFormatting>
  <conditionalFormatting sqref="AB19">
    <cfRule type="expression" dxfId="42" priority="2">
      <formula>$AU$11</formula>
    </cfRule>
  </conditionalFormatting>
  <conditionalFormatting sqref="AB24">
    <cfRule type="expression" dxfId="41" priority="19">
      <formula>$AU$12</formula>
    </cfRule>
  </conditionalFormatting>
  <conditionalFormatting sqref="AB30">
    <cfRule type="expression" dxfId="40" priority="198">
      <formula>$AU$13</formula>
    </cfRule>
  </conditionalFormatting>
  <conditionalFormatting sqref="AB31">
    <cfRule type="expression" dxfId="39" priority="276">
      <formula>$AU$14</formula>
    </cfRule>
  </conditionalFormatting>
  <conditionalFormatting sqref="AB36">
    <cfRule type="expression" dxfId="38" priority="338">
      <formula>$AU$15</formula>
    </cfRule>
  </conditionalFormatting>
  <conditionalFormatting sqref="AL7">
    <cfRule type="expression" dxfId="37" priority="280">
      <formula>$AS$16</formula>
    </cfRule>
  </conditionalFormatting>
  <conditionalFormatting sqref="AL8">
    <cfRule type="expression" dxfId="36" priority="342">
      <formula>$AS$17</formula>
    </cfRule>
  </conditionalFormatting>
  <conditionalFormatting sqref="AL14">
    <cfRule type="expression" dxfId="35" priority="260">
      <formula>$AS$18</formula>
    </cfRule>
  </conditionalFormatting>
  <conditionalFormatting sqref="AL16">
    <cfRule type="expression" dxfId="34" priority="14">
      <formula>$AS$19</formula>
    </cfRule>
  </conditionalFormatting>
  <conditionalFormatting sqref="AL21">
    <cfRule type="expression" dxfId="33" priority="28">
      <formula>$AS$20</formula>
    </cfRule>
  </conditionalFormatting>
  <conditionalFormatting sqref="AL23">
    <cfRule type="expression" dxfId="32" priority="38">
      <formula>$AS$21</formula>
    </cfRule>
  </conditionalFormatting>
  <conditionalFormatting sqref="AL29">
    <cfRule type="expression" dxfId="31" priority="26">
      <formula>$AS$22</formula>
    </cfRule>
  </conditionalFormatting>
  <conditionalFormatting sqref="AL31">
    <cfRule type="expression" dxfId="30" priority="221">
      <formula>$AS$23</formula>
    </cfRule>
  </conditionalFormatting>
  <conditionalFormatting sqref="AL33">
    <cfRule type="expression" dxfId="29" priority="222">
      <formula>$AS$24</formula>
    </cfRule>
  </conditionalFormatting>
  <conditionalFormatting sqref="AL35">
    <cfRule type="expression" dxfId="28" priority="223">
      <formula>$AS$25</formula>
    </cfRule>
  </conditionalFormatting>
  <conditionalFormatting sqref="AL36">
    <cfRule type="expression" dxfId="27" priority="286">
      <formula>$AS$26</formula>
    </cfRule>
  </conditionalFormatting>
  <conditionalFormatting sqref="AL37">
    <cfRule type="expression" dxfId="26" priority="346">
      <formula>$AS$27</formula>
    </cfRule>
  </conditionalFormatting>
  <conditionalFormatting sqref="AL39">
    <cfRule type="expression" dxfId="25" priority="361">
      <formula>$AS$28</formula>
    </cfRule>
  </conditionalFormatting>
  <conditionalFormatting sqref="AM7">
    <cfRule type="expression" dxfId="24" priority="281">
      <formula>$AT$16</formula>
    </cfRule>
  </conditionalFormatting>
  <conditionalFormatting sqref="AM8">
    <cfRule type="expression" dxfId="23" priority="343">
      <formula>$AT$17</formula>
    </cfRule>
  </conditionalFormatting>
  <conditionalFormatting sqref="AM14">
    <cfRule type="expression" dxfId="22" priority="261">
      <formula>$AT$18</formula>
    </cfRule>
  </conditionalFormatting>
  <conditionalFormatting sqref="AM16">
    <cfRule type="expression" dxfId="21" priority="15">
      <formula>$AT$19</formula>
    </cfRule>
  </conditionalFormatting>
  <conditionalFormatting sqref="AM21">
    <cfRule type="expression" dxfId="20" priority="23">
      <formula>$AT$20</formula>
    </cfRule>
  </conditionalFormatting>
  <conditionalFormatting sqref="AM23">
    <cfRule type="expression" dxfId="19" priority="37">
      <formula>$AT$21</formula>
    </cfRule>
  </conditionalFormatting>
  <conditionalFormatting sqref="AM29">
    <cfRule type="expression" dxfId="18" priority="21">
      <formula>$AT$22</formula>
    </cfRule>
  </conditionalFormatting>
  <conditionalFormatting sqref="AM31">
    <cfRule type="expression" dxfId="17" priority="226">
      <formula>$AT$23</formula>
    </cfRule>
  </conditionalFormatting>
  <conditionalFormatting sqref="AM33">
    <cfRule type="expression" dxfId="16" priority="227">
      <formula>$AT$24</formula>
    </cfRule>
  </conditionalFormatting>
  <conditionalFormatting sqref="AM35">
    <cfRule type="expression" dxfId="15" priority="228">
      <formula>$AT$25</formula>
    </cfRule>
  </conditionalFormatting>
  <conditionalFormatting sqref="AM36">
    <cfRule type="expression" dxfId="14" priority="289">
      <formula>$AT$26</formula>
    </cfRule>
  </conditionalFormatting>
  <conditionalFormatting sqref="AM37">
    <cfRule type="expression" dxfId="13" priority="349">
      <formula>$AT$27</formula>
    </cfRule>
  </conditionalFormatting>
  <conditionalFormatting sqref="AM39">
    <cfRule type="expression" dxfId="12" priority="362">
      <formula>$AT$28</formula>
    </cfRule>
  </conditionalFormatting>
  <conditionalFormatting sqref="AN7:AN8">
    <cfRule type="expression" dxfId="11" priority="282">
      <formula>$AU$16</formula>
    </cfRule>
  </conditionalFormatting>
  <conditionalFormatting sqref="AN14">
    <cfRule type="expression" dxfId="10" priority="229">
      <formula>$AU$18</formula>
    </cfRule>
  </conditionalFormatting>
  <conditionalFormatting sqref="AN16">
    <cfRule type="expression" dxfId="9" priority="16">
      <formula>$AU$19</formula>
    </cfRule>
  </conditionalFormatting>
  <conditionalFormatting sqref="AN21">
    <cfRule type="expression" dxfId="8" priority="74">
      <formula>$AU$20</formula>
    </cfRule>
  </conditionalFormatting>
  <conditionalFormatting sqref="AN23">
    <cfRule type="expression" dxfId="7" priority="36">
      <formula>$AU$21</formula>
    </cfRule>
  </conditionalFormatting>
  <conditionalFormatting sqref="AN29">
    <cfRule type="expression" dxfId="6" priority="73">
      <formula>$AU$22</formula>
    </cfRule>
  </conditionalFormatting>
  <conditionalFormatting sqref="AN31">
    <cfRule type="expression" dxfId="5" priority="178">
      <formula>$AU$23</formula>
    </cfRule>
  </conditionalFormatting>
  <conditionalFormatting sqref="AN33">
    <cfRule type="expression" dxfId="4" priority="176">
      <formula>$AU$24</formula>
    </cfRule>
  </conditionalFormatting>
  <conditionalFormatting sqref="AN35">
    <cfRule type="expression" dxfId="3" priority="180">
      <formula>$AU$25</formula>
    </cfRule>
  </conditionalFormatting>
  <conditionalFormatting sqref="AN36">
    <cfRule type="expression" dxfId="2" priority="274">
      <formula>$AU$26</formula>
    </cfRule>
  </conditionalFormatting>
  <conditionalFormatting sqref="AN37">
    <cfRule type="expression" dxfId="1" priority="336">
      <formula>$AU$27</formula>
    </cfRule>
  </conditionalFormatting>
  <conditionalFormatting sqref="AN39">
    <cfRule type="expression" dxfId="0" priority="20">
      <formula>$AU$28</formula>
    </cfRule>
  </conditionalFormatting>
  <pageMargins left="0.7" right="0.7" top="0.75" bottom="0.75" header="0.3" footer="0.3"/>
  <pageSetup paperSize="9" orientation="portrait" horizontalDpi="300" r:id="rId1"/>
  <ignoredErrors>
    <ignoredError sqref="Q38 Q24:R24 Q26 Q28 Q30 Q32 Q34 Q36"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167" id="{23AA211C-D079-4840-B051-088541B2CD10}">
            <xm:f>'2.Kontrola (viii)'!$F$6</xm:f>
            <x14:dxf>
              <fill>
                <patternFill>
                  <bgColor theme="9"/>
                </patternFill>
              </fill>
            </x14:dxf>
          </x14:cfRule>
          <xm:sqref>A28:I28</xm:sqref>
        </x14:conditionalFormatting>
      </x14:conditionalFormatting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
  <sheetViews>
    <sheetView showGridLines="0" workbookViewId="0"/>
  </sheetViews>
  <sheetFormatPr defaultRowHeight="15" x14ac:dyDescent="0.25"/>
  <sheetData>
    <row r="1" spans="1:1" x14ac:dyDescent="0.25">
      <c r="A1" t="s">
        <v>188</v>
      </c>
    </row>
  </sheetData>
  <pageMargins left="0.7" right="0.7" top="0.75" bottom="0.75" header="0.3" footer="0.3"/>
  <pageSetup paperSize="9" orientation="portrait" verticalDpi="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C62"/>
  <sheetViews>
    <sheetView showGridLines="0" workbookViewId="0">
      <selection activeCell="E31" sqref="E31"/>
    </sheetView>
  </sheetViews>
  <sheetFormatPr defaultRowHeight="15" x14ac:dyDescent="0.25"/>
  <cols>
    <col min="1" max="1" width="65" customWidth="1"/>
    <col min="2" max="2" width="40.5703125" customWidth="1"/>
    <col min="3" max="3" width="36.42578125" customWidth="1"/>
  </cols>
  <sheetData>
    <row r="1" spans="1:3" ht="21" x14ac:dyDescent="0.35">
      <c r="A1" s="129" t="s">
        <v>189</v>
      </c>
      <c r="B1" s="68"/>
      <c r="C1" s="68"/>
    </row>
    <row r="2" spans="1:3" ht="47.25" x14ac:dyDescent="0.25">
      <c r="A2" s="127" t="s">
        <v>190</v>
      </c>
      <c r="B2" s="128" t="s">
        <v>191</v>
      </c>
      <c r="C2" s="128" t="s">
        <v>192</v>
      </c>
    </row>
    <row r="3" spans="1:3" x14ac:dyDescent="0.25">
      <c r="A3" s="1" t="s">
        <v>193</v>
      </c>
      <c r="B3" s="1">
        <v>0.14399999999999999</v>
      </c>
      <c r="C3" s="1">
        <v>0.217</v>
      </c>
    </row>
    <row r="4" spans="1:3" x14ac:dyDescent="0.25">
      <c r="A4" s="1" t="s">
        <v>194</v>
      </c>
      <c r="B4" s="1">
        <v>0.16300000000000001</v>
      </c>
      <c r="C4" s="1">
        <v>0.157</v>
      </c>
    </row>
    <row r="5" spans="1:3" x14ac:dyDescent="0.25">
      <c r="A5" s="1" t="s">
        <v>195</v>
      </c>
      <c r="B5" s="1">
        <v>1.331</v>
      </c>
      <c r="C5" s="1">
        <v>1.288</v>
      </c>
    </row>
    <row r="6" spans="1:3" x14ac:dyDescent="0.25">
      <c r="A6" s="1" t="s">
        <v>196</v>
      </c>
      <c r="B6" s="1">
        <v>0.317</v>
      </c>
      <c r="C6" s="1">
        <v>0.312</v>
      </c>
    </row>
    <row r="7" spans="1:3" x14ac:dyDescent="0.25">
      <c r="A7" s="1" t="s">
        <v>197</v>
      </c>
      <c r="B7" s="1">
        <v>1.484</v>
      </c>
      <c r="C7" s="1">
        <v>1.464</v>
      </c>
    </row>
    <row r="8" spans="1:3" x14ac:dyDescent="0.25">
      <c r="A8" s="1" t="s">
        <v>198</v>
      </c>
      <c r="B8" s="1">
        <v>0.72199999999999998</v>
      </c>
      <c r="C8" s="1">
        <v>0.69299999999999995</v>
      </c>
    </row>
    <row r="9" spans="1:3" x14ac:dyDescent="0.25">
      <c r="A9" s="1" t="s">
        <v>199</v>
      </c>
      <c r="B9" s="1">
        <v>0.97299999999999998</v>
      </c>
      <c r="C9" s="1">
        <v>0.95699999999999996</v>
      </c>
    </row>
    <row r="10" spans="1:3" x14ac:dyDescent="0.25">
      <c r="A10" s="1" t="s">
        <v>200</v>
      </c>
      <c r="B10" s="1">
        <v>0.746</v>
      </c>
      <c r="C10" s="1">
        <v>0.72499999999999998</v>
      </c>
    </row>
    <row r="11" spans="1:3" x14ac:dyDescent="0.25">
      <c r="A11" s="1" t="s">
        <v>201</v>
      </c>
      <c r="B11" s="1">
        <v>0.88100000000000001</v>
      </c>
      <c r="C11" s="1">
        <v>0.81499999999999995</v>
      </c>
    </row>
    <row r="12" spans="1:3" x14ac:dyDescent="0.25">
      <c r="A12" s="1" t="s">
        <v>202</v>
      </c>
      <c r="B12" s="1">
        <v>1.4410000000000001</v>
      </c>
      <c r="C12" s="1">
        <v>1.4059999999999999</v>
      </c>
    </row>
    <row r="13" spans="1:3" x14ac:dyDescent="0.25">
      <c r="A13" s="1" t="s">
        <v>203</v>
      </c>
      <c r="B13" s="1">
        <v>0.42099999999999999</v>
      </c>
      <c r="C13" s="1">
        <v>0.39900000000000002</v>
      </c>
    </row>
    <row r="14" spans="1:3" x14ac:dyDescent="0.25">
      <c r="A14" s="1" t="s">
        <v>204</v>
      </c>
      <c r="B14" s="1">
        <v>0.32300000000000001</v>
      </c>
      <c r="C14" s="1">
        <v>0.28999999999999998</v>
      </c>
    </row>
    <row r="15" spans="1:3" x14ac:dyDescent="0.25">
      <c r="A15" s="1" t="s">
        <v>205</v>
      </c>
      <c r="B15" s="1">
        <v>0.26500000000000001</v>
      </c>
      <c r="C15" s="1">
        <v>0.23699999999999999</v>
      </c>
    </row>
    <row r="16" spans="1:3" x14ac:dyDescent="0.25">
      <c r="A16" s="1" t="s">
        <v>206</v>
      </c>
      <c r="B16" s="1">
        <v>0.28999999999999998</v>
      </c>
      <c r="C16" s="1">
        <v>0.309</v>
      </c>
    </row>
    <row r="17" spans="1:3" x14ac:dyDescent="0.25">
      <c r="A17" s="1" t="s">
        <v>207</v>
      </c>
      <c r="B17" s="1">
        <v>9.4E-2</v>
      </c>
      <c r="C17" s="1">
        <v>0.106</v>
      </c>
    </row>
    <row r="18" spans="1:3" x14ac:dyDescent="0.25">
      <c r="A18" s="1" t="s">
        <v>208</v>
      </c>
      <c r="B18" s="1">
        <v>0.14000000000000001</v>
      </c>
      <c r="C18" s="1">
        <v>0.14599999999999999</v>
      </c>
    </row>
    <row r="19" spans="1:3" x14ac:dyDescent="0.25">
      <c r="A19" s="1" t="s">
        <v>209</v>
      </c>
      <c r="B19" s="1">
        <v>0.13</v>
      </c>
      <c r="C19" s="1">
        <v>0.12</v>
      </c>
    </row>
    <row r="20" spans="1:3" x14ac:dyDescent="0.25">
      <c r="A20" s="1" t="s">
        <v>210</v>
      </c>
      <c r="B20" s="1">
        <v>0.05</v>
      </c>
      <c r="C20" s="1">
        <v>5.8000000000000003E-2</v>
      </c>
    </row>
    <row r="21" spans="1:3" x14ac:dyDescent="0.25">
      <c r="A21" s="1" t="s">
        <v>211</v>
      </c>
      <c r="B21" s="1">
        <v>4.8000000000000001E-2</v>
      </c>
      <c r="C21" s="1">
        <v>4.7E-2</v>
      </c>
    </row>
    <row r="22" spans="1:3" x14ac:dyDescent="0.25">
      <c r="A22" s="1" t="s">
        <v>212</v>
      </c>
      <c r="B22" s="1">
        <v>8.0000000000000002E-3</v>
      </c>
      <c r="C22" s="1">
        <v>1.2999999999999999E-2</v>
      </c>
    </row>
    <row r="23" spans="1:3" x14ac:dyDescent="0.25">
      <c r="A23" s="1" t="s">
        <v>213</v>
      </c>
      <c r="B23" s="1">
        <v>0</v>
      </c>
      <c r="C23" s="1">
        <v>9.0999999999999998E-2</v>
      </c>
    </row>
    <row r="24" spans="1:3" x14ac:dyDescent="0.25">
      <c r="A24" s="1" t="s">
        <v>214</v>
      </c>
      <c r="B24" s="1">
        <v>1E-3</v>
      </c>
      <c r="C24" s="1">
        <v>4.5999999999999999E-2</v>
      </c>
    </row>
    <row r="25" spans="1:3" x14ac:dyDescent="0.25">
      <c r="A25" s="1" t="s">
        <v>215</v>
      </c>
      <c r="B25" s="1">
        <v>0</v>
      </c>
      <c r="C25" s="1">
        <v>1.4999999999999999E-2</v>
      </c>
    </row>
    <row r="26" spans="1:3" x14ac:dyDescent="0.25">
      <c r="A26" s="1" t="s">
        <v>216</v>
      </c>
      <c r="B26" s="1">
        <v>0</v>
      </c>
      <c r="C26" s="1">
        <v>0.03</v>
      </c>
    </row>
    <row r="27" spans="1:3" x14ac:dyDescent="0.25">
      <c r="A27" s="1" t="s">
        <v>217</v>
      </c>
      <c r="B27" s="1">
        <v>7.0000000000000001E-3</v>
      </c>
      <c r="C27" s="1">
        <v>0.22600000000000001</v>
      </c>
    </row>
    <row r="28" spans="1:3" x14ac:dyDescent="0.25">
      <c r="A28" s="1" t="s">
        <v>218</v>
      </c>
      <c r="B28" s="1">
        <v>1.0999999999999999E-2</v>
      </c>
      <c r="C28" s="1">
        <v>0.24199999999999999</v>
      </c>
    </row>
    <row r="29" spans="1:3" x14ac:dyDescent="0.25">
      <c r="A29" s="1" t="s">
        <v>219</v>
      </c>
      <c r="B29" s="1">
        <v>4.2999999999999997E-2</v>
      </c>
      <c r="C29" s="1">
        <v>0.24199999999999999</v>
      </c>
    </row>
    <row r="30" spans="1:3" x14ac:dyDescent="0.25">
      <c r="A30" s="1" t="s">
        <v>220</v>
      </c>
      <c r="B30" s="1">
        <v>0.13900000000000001</v>
      </c>
      <c r="C30" s="1">
        <v>0.254</v>
      </c>
    </row>
    <row r="31" spans="1:3" x14ac:dyDescent="0.25">
      <c r="A31" s="1" t="s">
        <v>221</v>
      </c>
      <c r="B31" s="1">
        <v>7.0999999999999994E-2</v>
      </c>
      <c r="C31" s="1">
        <v>0.188</v>
      </c>
    </row>
    <row r="32" spans="1:3" x14ac:dyDescent="0.25">
      <c r="A32" s="1" t="s">
        <v>222</v>
      </c>
      <c r="B32" s="1">
        <v>8.9999999999999993E-3</v>
      </c>
      <c r="C32" s="1">
        <v>0.18</v>
      </c>
    </row>
    <row r="33" spans="1:3" x14ac:dyDescent="0.25">
      <c r="A33" s="1" t="s">
        <v>223</v>
      </c>
      <c r="B33" s="1">
        <v>1.0999999999999999E-2</v>
      </c>
      <c r="C33" s="1">
        <v>0.20699999999999999</v>
      </c>
    </row>
    <row r="34" spans="1:3" x14ac:dyDescent="0.25">
      <c r="A34" s="1" t="s">
        <v>224</v>
      </c>
      <c r="B34" s="1">
        <v>3.7999999999999999E-2</v>
      </c>
      <c r="C34" s="1">
        <v>0.23</v>
      </c>
    </row>
    <row r="35" spans="1:3" x14ac:dyDescent="0.25">
      <c r="A35" s="1" t="s">
        <v>225</v>
      </c>
      <c r="B35" s="1">
        <v>0.32</v>
      </c>
      <c r="C35" s="1">
        <v>2.12</v>
      </c>
    </row>
    <row r="36" spans="1:3" x14ac:dyDescent="0.25">
      <c r="A36" s="1" t="s">
        <v>226</v>
      </c>
      <c r="B36" s="1">
        <v>0.17100000000000001</v>
      </c>
      <c r="C36" s="1">
        <v>0.155</v>
      </c>
    </row>
    <row r="37" spans="1:3" x14ac:dyDescent="0.25">
      <c r="A37" s="1" t="s">
        <v>227</v>
      </c>
      <c r="B37" s="1">
        <v>0.24399999999999999</v>
      </c>
      <c r="C37" s="1">
        <v>0.23</v>
      </c>
    </row>
    <row r="38" spans="1:3" x14ac:dyDescent="0.25">
      <c r="A38" s="1" t="s">
        <v>228</v>
      </c>
      <c r="B38" s="1">
        <v>7.2999999999999995E-2</v>
      </c>
      <c r="C38" s="1">
        <v>6.6000000000000003E-2</v>
      </c>
    </row>
    <row r="39" spans="1:3" x14ac:dyDescent="0.25">
      <c r="A39" s="1" t="s">
        <v>229</v>
      </c>
      <c r="B39" s="1">
        <v>0.10299999999999999</v>
      </c>
      <c r="C39" s="1">
        <v>0.18099999999999999</v>
      </c>
    </row>
    <row r="40" spans="1:3" x14ac:dyDescent="0.25">
      <c r="A40" s="1" t="s">
        <v>230</v>
      </c>
      <c r="B40" s="1">
        <v>0.78900000000000003</v>
      </c>
      <c r="C40" s="1">
        <v>0.753</v>
      </c>
    </row>
    <row r="42" spans="1:3" ht="21" x14ac:dyDescent="0.35">
      <c r="A42" s="129" t="s">
        <v>231</v>
      </c>
      <c r="B42" s="68"/>
      <c r="C42" s="68"/>
    </row>
    <row r="43" spans="1:3" ht="47.25" x14ac:dyDescent="0.25">
      <c r="A43" s="127" t="s">
        <v>190</v>
      </c>
      <c r="B43" s="128" t="s">
        <v>191</v>
      </c>
      <c r="C43" s="128" t="s">
        <v>192</v>
      </c>
    </row>
    <row r="44" spans="1:3" x14ac:dyDescent="0.25">
      <c r="A44" s="1" t="s">
        <v>232</v>
      </c>
      <c r="B44" s="1">
        <v>2.5499999999999998E-2</v>
      </c>
      <c r="C44" s="1">
        <v>2.2800000000000001E-2</v>
      </c>
    </row>
    <row r="45" spans="1:3" x14ac:dyDescent="0.25">
      <c r="A45" s="1" t="s">
        <v>233</v>
      </c>
      <c r="B45" s="1">
        <v>0.20899999999999999</v>
      </c>
      <c r="C45" s="1">
        <v>0.215</v>
      </c>
    </row>
    <row r="46" spans="1:3" x14ac:dyDescent="0.25">
      <c r="A46" s="1" t="s">
        <v>234</v>
      </c>
      <c r="B46" s="1">
        <v>0.26600000000000001</v>
      </c>
      <c r="C46" s="1">
        <v>0.26800000000000002</v>
      </c>
    </row>
    <row r="47" spans="1:3" x14ac:dyDescent="0.25">
      <c r="A47" s="1" t="s">
        <v>235</v>
      </c>
      <c r="B47" s="1">
        <v>0.29899999999999999</v>
      </c>
      <c r="C47" s="1">
        <v>0.28199999999999997</v>
      </c>
    </row>
    <row r="48" spans="1:3" x14ac:dyDescent="0.25">
      <c r="A48" s="1" t="s">
        <v>236</v>
      </c>
      <c r="B48" s="1">
        <v>0.59499999999999997</v>
      </c>
      <c r="C48" s="1">
        <v>0.53600000000000003</v>
      </c>
    </row>
    <row r="49" spans="1:3" x14ac:dyDescent="0.25">
      <c r="A49" s="1" t="s">
        <v>237</v>
      </c>
      <c r="B49" s="1">
        <v>0.11899999999999999</v>
      </c>
      <c r="C49" s="1">
        <v>0.11</v>
      </c>
    </row>
    <row r="50" spans="1:3" x14ac:dyDescent="0.25">
      <c r="A50" s="1" t="s">
        <v>238</v>
      </c>
      <c r="B50" s="1">
        <v>1.141</v>
      </c>
      <c r="C50" s="1">
        <v>1.4850000000000001</v>
      </c>
    </row>
    <row r="51" spans="1:3" x14ac:dyDescent="0.25">
      <c r="A51" s="1" t="s">
        <v>239</v>
      </c>
      <c r="B51" s="1">
        <v>1.6040000000000001</v>
      </c>
      <c r="C51" s="1">
        <v>1.57</v>
      </c>
    </row>
    <row r="52" spans="1:3" x14ac:dyDescent="0.25">
      <c r="A52" s="1" t="s">
        <v>240</v>
      </c>
      <c r="B52" s="1">
        <v>0.69299999999999995</v>
      </c>
      <c r="C52" s="1">
        <v>0.68100000000000005</v>
      </c>
    </row>
    <row r="53" spans="1:3" x14ac:dyDescent="0.25">
      <c r="A53" s="1" t="s">
        <v>241</v>
      </c>
      <c r="B53" s="1">
        <v>7.1999999999999998E-3</v>
      </c>
      <c r="C53" s="1">
        <v>2.2800000000000001E-2</v>
      </c>
    </row>
    <row r="54" spans="1:3" x14ac:dyDescent="0.25">
      <c r="A54" s="1" t="s">
        <v>242</v>
      </c>
      <c r="B54" s="1">
        <v>0.41899999999999998</v>
      </c>
      <c r="C54" s="1">
        <v>0.40100000000000002</v>
      </c>
    </row>
    <row r="55" spans="1:3" x14ac:dyDescent="0.25">
      <c r="A55" s="1" t="s">
        <v>243</v>
      </c>
      <c r="B55" s="1">
        <v>4.09</v>
      </c>
      <c r="C55" s="1">
        <v>6.84</v>
      </c>
    </row>
    <row r="56" spans="1:3" x14ac:dyDescent="0.25">
      <c r="A56" s="1" t="s">
        <v>244</v>
      </c>
      <c r="B56" s="1">
        <v>8.9999999999999993E-3</v>
      </c>
      <c r="C56" s="1">
        <v>0.187</v>
      </c>
    </row>
    <row r="57" spans="1:3" x14ac:dyDescent="0.25">
      <c r="A57" s="1" t="s">
        <v>245</v>
      </c>
      <c r="B57" s="1">
        <v>0.314</v>
      </c>
      <c r="C57" s="1">
        <v>0.38900000000000001</v>
      </c>
    </row>
    <row r="59" spans="1:3" ht="21" x14ac:dyDescent="0.35">
      <c r="A59" s="129" t="s">
        <v>246</v>
      </c>
      <c r="B59" s="68"/>
      <c r="C59" s="68"/>
    </row>
    <row r="60" spans="1:3" ht="47.25" x14ac:dyDescent="0.25">
      <c r="A60" s="127" t="s">
        <v>190</v>
      </c>
      <c r="B60" s="128" t="s">
        <v>191</v>
      </c>
      <c r="C60" s="128" t="s">
        <v>192</v>
      </c>
    </row>
    <row r="61" spans="1:3" x14ac:dyDescent="0.25">
      <c r="A61" s="1" t="s">
        <v>247</v>
      </c>
      <c r="B61" s="1">
        <v>1.6</v>
      </c>
      <c r="C61" s="1">
        <v>47.3</v>
      </c>
    </row>
    <row r="62" spans="1:3" x14ac:dyDescent="0.25">
      <c r="A62" s="1" t="s">
        <v>248</v>
      </c>
      <c r="B62" s="1">
        <v>34.340000000000003</v>
      </c>
      <c r="C62" s="1">
        <v>42.6</v>
      </c>
    </row>
  </sheetData>
  <pageMargins left="0.7" right="0.7" top="0.75" bottom="0.75" header="0.3" footer="0.3"/>
  <pageSetup paperSize="9" orientation="portrait" verticalDpi="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F144"/>
  <sheetViews>
    <sheetView showGridLines="0" zoomScale="70" zoomScaleNormal="70" workbookViewId="0">
      <pane ySplit="2" topLeftCell="A87" activePane="bottomLeft" state="frozen"/>
      <selection pane="bottomLeft" sqref="A1:A2"/>
    </sheetView>
  </sheetViews>
  <sheetFormatPr defaultRowHeight="15" outlineLevelRow="2" x14ac:dyDescent="0.25"/>
  <cols>
    <col min="2" max="2" width="93.7109375" customWidth="1"/>
    <col min="3" max="3" width="10.7109375" customWidth="1"/>
    <col min="4" max="4" width="16.28515625" customWidth="1"/>
    <col min="6" max="6" width="12.7109375" customWidth="1"/>
  </cols>
  <sheetData>
    <row r="1" spans="1:6" ht="36" customHeight="1" thickBot="1" x14ac:dyDescent="0.3">
      <c r="A1" s="446" t="s">
        <v>249</v>
      </c>
      <c r="B1" s="11" t="s">
        <v>250</v>
      </c>
      <c r="C1" s="448" t="s">
        <v>251</v>
      </c>
      <c r="D1" s="449"/>
      <c r="E1" s="450" t="s">
        <v>252</v>
      </c>
      <c r="F1" s="449"/>
    </row>
    <row r="2" spans="1:6" ht="15.75" thickBot="1" x14ac:dyDescent="0.3">
      <c r="A2" s="447"/>
      <c r="B2" s="12" t="s">
        <v>253</v>
      </c>
      <c r="C2" s="13" t="s">
        <v>254</v>
      </c>
      <c r="D2" s="14" t="s">
        <v>255</v>
      </c>
      <c r="E2" s="13" t="s">
        <v>254</v>
      </c>
      <c r="F2" s="14" t="s">
        <v>255</v>
      </c>
    </row>
    <row r="3" spans="1:6" ht="15.75" thickBot="1" x14ac:dyDescent="0.3">
      <c r="A3" s="443" t="s">
        <v>256</v>
      </c>
      <c r="B3" s="444"/>
      <c r="C3" s="444"/>
      <c r="D3" s="444"/>
      <c r="E3" s="444"/>
      <c r="F3" s="445"/>
    </row>
    <row r="4" spans="1:6" outlineLevel="1" x14ac:dyDescent="0.25">
      <c r="A4" s="15">
        <v>1</v>
      </c>
      <c r="B4" s="16" t="s">
        <v>257</v>
      </c>
      <c r="C4" s="17" t="s">
        <v>258</v>
      </c>
      <c r="D4" s="17"/>
      <c r="E4" s="17"/>
      <c r="F4" s="18"/>
    </row>
    <row r="5" spans="1:6" ht="28.5" outlineLevel="1" x14ac:dyDescent="0.25">
      <c r="A5" s="19">
        <v>2</v>
      </c>
      <c r="B5" s="20" t="s">
        <v>259</v>
      </c>
      <c r="C5" s="21" t="s">
        <v>260</v>
      </c>
      <c r="D5" s="21"/>
      <c r="E5" s="21" t="s">
        <v>261</v>
      </c>
      <c r="F5" s="22"/>
    </row>
    <row r="6" spans="1:6" ht="28.5" outlineLevel="1" x14ac:dyDescent="0.25">
      <c r="A6" s="19">
        <v>3</v>
      </c>
      <c r="B6" s="20" t="s">
        <v>262</v>
      </c>
      <c r="C6" s="21" t="s">
        <v>258</v>
      </c>
      <c r="D6" s="21"/>
      <c r="E6" s="21"/>
      <c r="F6" s="22"/>
    </row>
    <row r="7" spans="1:6" outlineLevel="1" x14ac:dyDescent="0.25">
      <c r="A7" s="19">
        <v>4</v>
      </c>
      <c r="B7" s="20" t="s">
        <v>263</v>
      </c>
      <c r="C7" s="21" t="s">
        <v>264</v>
      </c>
      <c r="D7" s="21"/>
      <c r="E7" s="21" t="s">
        <v>265</v>
      </c>
      <c r="F7" s="22"/>
    </row>
    <row r="8" spans="1:6" ht="28.5" outlineLevel="1" x14ac:dyDescent="0.25">
      <c r="A8" s="19">
        <v>5</v>
      </c>
      <c r="B8" s="20" t="s">
        <v>266</v>
      </c>
      <c r="C8" s="21"/>
      <c r="D8" s="21"/>
      <c r="E8" s="21"/>
      <c r="F8" s="22" t="s">
        <v>265</v>
      </c>
    </row>
    <row r="9" spans="1:6" outlineLevel="1" x14ac:dyDescent="0.25">
      <c r="A9" s="19">
        <v>6</v>
      </c>
      <c r="B9" s="20" t="s">
        <v>267</v>
      </c>
      <c r="C9" s="21"/>
      <c r="D9" s="21"/>
      <c r="E9" s="21"/>
      <c r="F9" s="22" t="s">
        <v>268</v>
      </c>
    </row>
    <row r="10" spans="1:6" outlineLevel="1" x14ac:dyDescent="0.25">
      <c r="A10" s="19">
        <v>7</v>
      </c>
      <c r="B10" s="20" t="s">
        <v>269</v>
      </c>
      <c r="C10" s="21"/>
      <c r="D10" s="21"/>
      <c r="E10" s="21"/>
      <c r="F10" s="22" t="s">
        <v>270</v>
      </c>
    </row>
    <row r="11" spans="1:6" ht="42.75" outlineLevel="1" x14ac:dyDescent="0.25">
      <c r="A11" s="19">
        <v>8</v>
      </c>
      <c r="B11" s="20" t="s">
        <v>271</v>
      </c>
      <c r="C11" s="21" t="s">
        <v>258</v>
      </c>
      <c r="D11" s="21"/>
      <c r="E11" s="21"/>
      <c r="F11" s="22"/>
    </row>
    <row r="12" spans="1:6" outlineLevel="1" x14ac:dyDescent="0.25">
      <c r="A12" s="19">
        <v>9</v>
      </c>
      <c r="B12" s="20" t="s">
        <v>272</v>
      </c>
      <c r="C12" s="21" t="s">
        <v>258</v>
      </c>
      <c r="D12" s="21"/>
      <c r="E12" s="21"/>
      <c r="F12" s="22"/>
    </row>
    <row r="13" spans="1:6" outlineLevel="1" x14ac:dyDescent="0.25">
      <c r="A13" s="19">
        <v>10</v>
      </c>
      <c r="B13" s="20" t="s">
        <v>273</v>
      </c>
      <c r="C13" s="21" t="s">
        <v>258</v>
      </c>
      <c r="D13" s="21"/>
      <c r="E13" s="21"/>
      <c r="F13" s="22"/>
    </row>
    <row r="14" spans="1:6" ht="28.5" outlineLevel="1" x14ac:dyDescent="0.25">
      <c r="A14" s="19">
        <v>11</v>
      </c>
      <c r="B14" s="20" t="s">
        <v>274</v>
      </c>
      <c r="C14" s="21" t="s">
        <v>258</v>
      </c>
      <c r="D14" s="21"/>
      <c r="E14" s="21"/>
      <c r="F14" s="22"/>
    </row>
    <row r="15" spans="1:6" ht="85.5" outlineLevel="1" x14ac:dyDescent="0.25">
      <c r="A15" s="19">
        <v>12</v>
      </c>
      <c r="B15" s="20" t="s">
        <v>275</v>
      </c>
      <c r="C15" s="21" t="s">
        <v>258</v>
      </c>
      <c r="D15" s="21"/>
      <c r="E15" s="21"/>
      <c r="F15" s="22"/>
    </row>
    <row r="16" spans="1:6" outlineLevel="1" x14ac:dyDescent="0.25">
      <c r="A16" s="19">
        <v>13</v>
      </c>
      <c r="B16" s="20" t="s">
        <v>276</v>
      </c>
      <c r="C16" s="21"/>
      <c r="D16" s="21"/>
      <c r="E16" s="21" t="s">
        <v>258</v>
      </c>
      <c r="F16" s="22"/>
    </row>
    <row r="17" spans="1:6" ht="28.5" outlineLevel="1" x14ac:dyDescent="0.25">
      <c r="A17" s="19">
        <v>14</v>
      </c>
      <c r="B17" s="20" t="s">
        <v>277</v>
      </c>
      <c r="C17" s="21"/>
      <c r="D17" s="21"/>
      <c r="E17" s="21"/>
      <c r="F17" s="22" t="s">
        <v>278</v>
      </c>
    </row>
    <row r="18" spans="1:6" ht="43.5" outlineLevel="1" thickBot="1" x14ac:dyDescent="0.3">
      <c r="A18" s="19">
        <v>15</v>
      </c>
      <c r="B18" s="20" t="s">
        <v>279</v>
      </c>
      <c r="C18" s="21"/>
      <c r="D18" s="21"/>
      <c r="E18" s="21"/>
      <c r="F18" s="22" t="s">
        <v>258</v>
      </c>
    </row>
    <row r="19" spans="1:6" ht="15.75" thickBot="1" x14ac:dyDescent="0.3">
      <c r="A19" s="443" t="s">
        <v>280</v>
      </c>
      <c r="B19" s="444"/>
      <c r="C19" s="444"/>
      <c r="D19" s="444"/>
      <c r="E19" s="444"/>
      <c r="F19" s="445"/>
    </row>
    <row r="20" spans="1:6" outlineLevel="2" x14ac:dyDescent="0.25">
      <c r="A20" s="19">
        <v>16</v>
      </c>
      <c r="B20" s="20" t="s">
        <v>281</v>
      </c>
      <c r="C20" s="21" t="s">
        <v>258</v>
      </c>
      <c r="D20" s="21"/>
      <c r="E20" s="21"/>
      <c r="F20" s="22"/>
    </row>
    <row r="21" spans="1:6" outlineLevel="2" x14ac:dyDescent="0.25">
      <c r="A21" s="19">
        <v>17</v>
      </c>
      <c r="B21" s="23" t="s">
        <v>282</v>
      </c>
      <c r="C21" s="21"/>
      <c r="D21" s="21"/>
      <c r="E21" s="21" t="s">
        <v>258</v>
      </c>
      <c r="F21" s="22"/>
    </row>
    <row r="22" spans="1:6" ht="28.5" outlineLevel="2" x14ac:dyDescent="0.25">
      <c r="A22" s="19">
        <v>18</v>
      </c>
      <c r="B22" s="20" t="s">
        <v>283</v>
      </c>
      <c r="C22" s="21"/>
      <c r="D22" s="21"/>
      <c r="E22" s="21"/>
      <c r="F22" s="22" t="s">
        <v>258</v>
      </c>
    </row>
    <row r="23" spans="1:6" ht="28.5" outlineLevel="2" x14ac:dyDescent="0.25">
      <c r="A23" s="19">
        <v>19</v>
      </c>
      <c r="B23" s="20" t="s">
        <v>284</v>
      </c>
      <c r="C23" s="21" t="s">
        <v>258</v>
      </c>
      <c r="D23" s="21"/>
      <c r="E23" s="21"/>
      <c r="F23" s="22"/>
    </row>
    <row r="24" spans="1:6" ht="28.5" outlineLevel="2" x14ac:dyDescent="0.25">
      <c r="A24" s="19">
        <v>20</v>
      </c>
      <c r="B24" s="20" t="s">
        <v>285</v>
      </c>
      <c r="C24" s="21"/>
      <c r="D24" s="21"/>
      <c r="E24" s="21"/>
      <c r="F24" s="22" t="s">
        <v>258</v>
      </c>
    </row>
    <row r="25" spans="1:6" outlineLevel="2" x14ac:dyDescent="0.25">
      <c r="A25" s="19">
        <v>21</v>
      </c>
      <c r="B25" s="20" t="s">
        <v>286</v>
      </c>
      <c r="C25" s="21"/>
      <c r="D25" s="21"/>
      <c r="E25" s="21"/>
      <c r="F25" s="22" t="s">
        <v>258</v>
      </c>
    </row>
    <row r="26" spans="1:6" ht="28.5" outlineLevel="2" x14ac:dyDescent="0.25">
      <c r="A26" s="19">
        <v>22</v>
      </c>
      <c r="B26" s="20" t="s">
        <v>287</v>
      </c>
      <c r="C26" s="21"/>
      <c r="D26" s="21"/>
      <c r="E26" s="21"/>
      <c r="F26" s="22" t="s">
        <v>288</v>
      </c>
    </row>
    <row r="27" spans="1:6" ht="42.75" outlineLevel="2" x14ac:dyDescent="0.25">
      <c r="A27" s="19">
        <v>23</v>
      </c>
      <c r="B27" s="20" t="s">
        <v>289</v>
      </c>
      <c r="C27" s="21"/>
      <c r="D27" s="21"/>
      <c r="E27" s="21"/>
      <c r="F27" s="22" t="s">
        <v>290</v>
      </c>
    </row>
    <row r="28" spans="1:6" outlineLevel="2" x14ac:dyDescent="0.25">
      <c r="A28" s="19">
        <v>24</v>
      </c>
      <c r="B28" s="20" t="s">
        <v>291</v>
      </c>
      <c r="C28" s="21"/>
      <c r="D28" s="21"/>
      <c r="E28" s="21"/>
      <c r="F28" s="22" t="s">
        <v>258</v>
      </c>
    </row>
    <row r="29" spans="1:6" outlineLevel="2" x14ac:dyDescent="0.25">
      <c r="A29" s="19">
        <v>25</v>
      </c>
      <c r="B29" s="20" t="s">
        <v>292</v>
      </c>
      <c r="C29" s="21" t="s">
        <v>258</v>
      </c>
      <c r="D29" s="21"/>
      <c r="E29" s="21"/>
      <c r="F29" s="22"/>
    </row>
    <row r="30" spans="1:6" ht="28.5" outlineLevel="2" x14ac:dyDescent="0.25">
      <c r="A30" s="19">
        <v>26</v>
      </c>
      <c r="B30" s="20" t="s">
        <v>293</v>
      </c>
      <c r="C30" s="21" t="s">
        <v>294</v>
      </c>
      <c r="D30" s="21"/>
      <c r="E30" s="21"/>
      <c r="F30" s="22"/>
    </row>
    <row r="31" spans="1:6" ht="28.5" outlineLevel="2" x14ac:dyDescent="0.25">
      <c r="A31" s="19">
        <v>27</v>
      </c>
      <c r="B31" s="20" t="s">
        <v>295</v>
      </c>
      <c r="C31" s="21" t="s">
        <v>296</v>
      </c>
      <c r="D31" s="21"/>
      <c r="E31" s="21"/>
      <c r="F31" s="22"/>
    </row>
    <row r="32" spans="1:6" ht="28.5" outlineLevel="2" x14ac:dyDescent="0.25">
      <c r="A32" s="19">
        <v>28</v>
      </c>
      <c r="B32" s="20" t="s">
        <v>297</v>
      </c>
      <c r="C32" s="21" t="s">
        <v>298</v>
      </c>
      <c r="D32" s="21"/>
      <c r="E32" s="21"/>
      <c r="F32" s="22"/>
    </row>
    <row r="33" spans="1:6" outlineLevel="2" x14ac:dyDescent="0.25">
      <c r="A33" s="19">
        <v>29</v>
      </c>
      <c r="B33" s="20" t="s">
        <v>299</v>
      </c>
      <c r="C33" s="21"/>
      <c r="D33" s="21"/>
      <c r="E33" s="21" t="s">
        <v>258</v>
      </c>
      <c r="F33" s="22"/>
    </row>
    <row r="34" spans="1:6" ht="42.75" outlineLevel="2" x14ac:dyDescent="0.25">
      <c r="A34" s="19">
        <v>30</v>
      </c>
      <c r="B34" s="20" t="s">
        <v>300</v>
      </c>
      <c r="C34" s="21" t="s">
        <v>258</v>
      </c>
      <c r="D34" s="21"/>
      <c r="E34" s="21"/>
      <c r="F34" s="22"/>
    </row>
    <row r="35" spans="1:6" ht="28.5" outlineLevel="2" x14ac:dyDescent="0.25">
      <c r="A35" s="19">
        <v>31</v>
      </c>
      <c r="B35" s="20" t="s">
        <v>301</v>
      </c>
      <c r="C35" s="21"/>
      <c r="D35" s="21" t="s">
        <v>258</v>
      </c>
      <c r="E35" s="21"/>
      <c r="F35" s="22"/>
    </row>
    <row r="36" spans="1:6" ht="28.5" outlineLevel="2" x14ac:dyDescent="0.25">
      <c r="A36" s="19">
        <v>32</v>
      </c>
      <c r="B36" s="20" t="s">
        <v>302</v>
      </c>
      <c r="C36" s="21"/>
      <c r="D36" s="21" t="s">
        <v>258</v>
      </c>
      <c r="E36" s="21"/>
      <c r="F36" s="22"/>
    </row>
    <row r="37" spans="1:6" ht="28.5" outlineLevel="2" x14ac:dyDescent="0.25">
      <c r="A37" s="19">
        <v>33</v>
      </c>
      <c r="B37" s="20" t="s">
        <v>303</v>
      </c>
      <c r="C37" s="21"/>
      <c r="D37" s="21" t="s">
        <v>258</v>
      </c>
      <c r="E37" s="21"/>
      <c r="F37" s="22"/>
    </row>
    <row r="38" spans="1:6" ht="28.5" outlineLevel="2" x14ac:dyDescent="0.25">
      <c r="A38" s="19">
        <v>34</v>
      </c>
      <c r="B38" s="20" t="s">
        <v>304</v>
      </c>
      <c r="C38" s="21"/>
      <c r="D38" s="21"/>
      <c r="E38" s="21"/>
      <c r="F38" s="22" t="s">
        <v>298</v>
      </c>
    </row>
    <row r="39" spans="1:6" outlineLevel="2" x14ac:dyDescent="0.25">
      <c r="A39" s="19">
        <v>35</v>
      </c>
      <c r="B39" s="20" t="s">
        <v>305</v>
      </c>
      <c r="C39" s="21"/>
      <c r="D39" s="21" t="s">
        <v>258</v>
      </c>
      <c r="E39" s="21"/>
      <c r="F39" s="22"/>
    </row>
    <row r="40" spans="1:6" ht="28.5" outlineLevel="2" x14ac:dyDescent="0.25">
      <c r="A40" s="19">
        <v>36</v>
      </c>
      <c r="B40" s="20" t="s">
        <v>306</v>
      </c>
      <c r="C40" s="21"/>
      <c r="D40" s="21"/>
      <c r="E40" s="21"/>
      <c r="F40" s="22" t="s">
        <v>258</v>
      </c>
    </row>
    <row r="41" spans="1:6" outlineLevel="2" x14ac:dyDescent="0.25">
      <c r="A41" s="19">
        <v>37</v>
      </c>
      <c r="B41" s="20" t="s">
        <v>307</v>
      </c>
      <c r="C41" s="21"/>
      <c r="D41" s="21"/>
      <c r="E41" s="21"/>
      <c r="F41" s="22" t="s">
        <v>308</v>
      </c>
    </row>
    <row r="42" spans="1:6" outlineLevel="2" x14ac:dyDescent="0.25">
      <c r="A42" s="19">
        <v>38</v>
      </c>
      <c r="B42" s="20" t="s">
        <v>309</v>
      </c>
      <c r="C42" s="21"/>
      <c r="D42" s="21"/>
      <c r="E42" s="21"/>
      <c r="F42" s="22" t="s">
        <v>310</v>
      </c>
    </row>
    <row r="43" spans="1:6" ht="28.5" outlineLevel="2" x14ac:dyDescent="0.25">
      <c r="A43" s="19">
        <v>39</v>
      </c>
      <c r="B43" s="20" t="s">
        <v>311</v>
      </c>
      <c r="C43" s="21"/>
      <c r="D43" s="21"/>
      <c r="E43" s="21"/>
      <c r="F43" s="22" t="s">
        <v>310</v>
      </c>
    </row>
    <row r="44" spans="1:6" outlineLevel="2" x14ac:dyDescent="0.25">
      <c r="A44" s="19">
        <v>40</v>
      </c>
      <c r="B44" s="20" t="s">
        <v>312</v>
      </c>
      <c r="C44" s="21"/>
      <c r="D44" s="21"/>
      <c r="E44" s="21"/>
      <c r="F44" s="22" t="s">
        <v>310</v>
      </c>
    </row>
    <row r="45" spans="1:6" ht="42.75" outlineLevel="2" x14ac:dyDescent="0.25">
      <c r="A45" s="19">
        <v>41</v>
      </c>
      <c r="B45" s="20" t="s">
        <v>313</v>
      </c>
      <c r="C45" s="21"/>
      <c r="D45" s="21"/>
      <c r="E45" s="21"/>
      <c r="F45" s="22" t="s">
        <v>314</v>
      </c>
    </row>
    <row r="46" spans="1:6" ht="29.25" outlineLevel="2" thickBot="1" x14ac:dyDescent="0.3">
      <c r="A46" s="19">
        <v>42</v>
      </c>
      <c r="B46" s="20" t="s">
        <v>315</v>
      </c>
      <c r="C46" s="21"/>
      <c r="D46" s="21"/>
      <c r="E46" s="21" t="s">
        <v>316</v>
      </c>
      <c r="F46" s="22"/>
    </row>
    <row r="47" spans="1:6" ht="15.75" thickBot="1" x14ac:dyDescent="0.3">
      <c r="A47" s="443" t="s">
        <v>317</v>
      </c>
      <c r="B47" s="444"/>
      <c r="C47" s="444"/>
      <c r="D47" s="444"/>
      <c r="E47" s="444"/>
      <c r="F47" s="445"/>
    </row>
    <row r="48" spans="1:6" outlineLevel="1" x14ac:dyDescent="0.25">
      <c r="A48" s="19">
        <v>43</v>
      </c>
      <c r="B48" s="20" t="s">
        <v>318</v>
      </c>
      <c r="C48" s="21" t="s">
        <v>319</v>
      </c>
      <c r="D48" s="21"/>
      <c r="E48" s="21"/>
      <c r="F48" s="22" t="s">
        <v>258</v>
      </c>
    </row>
    <row r="49" spans="1:6" outlineLevel="1" x14ac:dyDescent="0.25">
      <c r="A49" s="19">
        <v>44</v>
      </c>
      <c r="B49" s="20" t="s">
        <v>320</v>
      </c>
      <c r="C49" s="21" t="s">
        <v>258</v>
      </c>
      <c r="D49" s="21"/>
      <c r="E49" s="21"/>
      <c r="F49" s="22"/>
    </row>
    <row r="50" spans="1:6" ht="28.5" outlineLevel="1" x14ac:dyDescent="0.25">
      <c r="A50" s="19">
        <v>45</v>
      </c>
      <c r="B50" s="20" t="s">
        <v>321</v>
      </c>
      <c r="C50" s="21"/>
      <c r="D50" s="21"/>
      <c r="E50" s="21"/>
      <c r="F50" s="22" t="s">
        <v>322</v>
      </c>
    </row>
    <row r="51" spans="1:6" ht="28.5" outlineLevel="1" x14ac:dyDescent="0.25">
      <c r="A51" s="19">
        <v>46</v>
      </c>
      <c r="B51" s="20" t="s">
        <v>323</v>
      </c>
      <c r="C51" s="21"/>
      <c r="D51" s="21"/>
      <c r="E51" s="21"/>
      <c r="F51" s="22" t="s">
        <v>324</v>
      </c>
    </row>
    <row r="52" spans="1:6" outlineLevel="1" x14ac:dyDescent="0.25">
      <c r="A52" s="19">
        <v>47</v>
      </c>
      <c r="B52" s="20" t="s">
        <v>325</v>
      </c>
      <c r="C52" s="21" t="s">
        <v>258</v>
      </c>
      <c r="D52" s="21"/>
      <c r="E52" s="21"/>
      <c r="F52" s="22"/>
    </row>
    <row r="53" spans="1:6" ht="57" outlineLevel="1" x14ac:dyDescent="0.25">
      <c r="A53" s="19">
        <v>48</v>
      </c>
      <c r="B53" s="20" t="s">
        <v>326</v>
      </c>
      <c r="C53" s="21" t="s">
        <v>327</v>
      </c>
      <c r="D53" s="21"/>
      <c r="E53" s="21"/>
      <c r="F53" s="22" t="s">
        <v>328</v>
      </c>
    </row>
    <row r="54" spans="1:6" ht="57" outlineLevel="1" x14ac:dyDescent="0.25">
      <c r="A54" s="19">
        <v>49</v>
      </c>
      <c r="B54" s="20" t="s">
        <v>329</v>
      </c>
      <c r="C54" s="21"/>
      <c r="D54" s="21"/>
      <c r="E54" s="21"/>
      <c r="F54" s="22" t="s">
        <v>330</v>
      </c>
    </row>
    <row r="55" spans="1:6" outlineLevel="1" x14ac:dyDescent="0.25">
      <c r="A55" s="19">
        <v>50</v>
      </c>
      <c r="B55" s="20" t="s">
        <v>331</v>
      </c>
      <c r="C55" s="21" t="s">
        <v>332</v>
      </c>
      <c r="D55" s="21"/>
      <c r="E55" s="21"/>
      <c r="F55" s="22"/>
    </row>
    <row r="56" spans="1:6" outlineLevel="1" x14ac:dyDescent="0.25">
      <c r="A56" s="19">
        <v>51</v>
      </c>
      <c r="B56" s="20" t="s">
        <v>333</v>
      </c>
      <c r="C56" s="21"/>
      <c r="D56" s="21"/>
      <c r="E56" s="21"/>
      <c r="F56" s="22" t="s">
        <v>334</v>
      </c>
    </row>
    <row r="57" spans="1:6" ht="29.25" outlineLevel="1" thickBot="1" x14ac:dyDescent="0.3">
      <c r="A57" s="19">
        <v>52</v>
      </c>
      <c r="B57" s="20" t="s">
        <v>335</v>
      </c>
      <c r="C57" s="21"/>
      <c r="D57" s="21"/>
      <c r="E57" s="21"/>
      <c r="F57" s="22" t="s">
        <v>258</v>
      </c>
    </row>
    <row r="58" spans="1:6" ht="15.75" thickBot="1" x14ac:dyDescent="0.3">
      <c r="A58" s="443" t="s">
        <v>336</v>
      </c>
      <c r="B58" s="444"/>
      <c r="C58" s="444"/>
      <c r="D58" s="444"/>
      <c r="E58" s="444"/>
      <c r="F58" s="445"/>
    </row>
    <row r="59" spans="1:6" ht="28.5" outlineLevel="1" x14ac:dyDescent="0.25">
      <c r="A59" s="19">
        <v>53</v>
      </c>
      <c r="B59" s="20" t="s">
        <v>337</v>
      </c>
      <c r="C59" s="21" t="s">
        <v>258</v>
      </c>
      <c r="D59" s="21"/>
      <c r="E59" s="21"/>
      <c r="F59" s="22"/>
    </row>
    <row r="60" spans="1:6" ht="28.5" outlineLevel="1" x14ac:dyDescent="0.25">
      <c r="A60" s="19">
        <v>54</v>
      </c>
      <c r="B60" s="20" t="s">
        <v>338</v>
      </c>
      <c r="C60" s="21" t="s">
        <v>339</v>
      </c>
      <c r="D60" s="21"/>
      <c r="E60" s="21"/>
      <c r="F60" s="22"/>
    </row>
    <row r="61" spans="1:6" ht="28.5" outlineLevel="1" x14ac:dyDescent="0.25">
      <c r="A61" s="19">
        <v>55</v>
      </c>
      <c r="B61" s="20" t="s">
        <v>340</v>
      </c>
      <c r="C61" s="21"/>
      <c r="D61" s="21"/>
      <c r="E61" s="21"/>
      <c r="F61" s="22" t="s">
        <v>341</v>
      </c>
    </row>
    <row r="62" spans="1:6" outlineLevel="1" x14ac:dyDescent="0.25">
      <c r="A62" s="19">
        <v>56</v>
      </c>
      <c r="B62" s="20" t="s">
        <v>342</v>
      </c>
      <c r="C62" s="21"/>
      <c r="D62" s="21"/>
      <c r="E62" s="21"/>
      <c r="F62" s="22" t="s">
        <v>343</v>
      </c>
    </row>
    <row r="63" spans="1:6" outlineLevel="1" x14ac:dyDescent="0.25">
      <c r="A63" s="19">
        <v>57</v>
      </c>
      <c r="B63" s="20" t="s">
        <v>344</v>
      </c>
      <c r="C63" s="21"/>
      <c r="D63" s="21"/>
      <c r="E63" s="21"/>
      <c r="F63" s="22" t="s">
        <v>258</v>
      </c>
    </row>
    <row r="64" spans="1:6" ht="29.25" outlineLevel="1" thickBot="1" x14ac:dyDescent="0.3">
      <c r="A64" s="19">
        <v>58</v>
      </c>
      <c r="B64" s="20" t="s">
        <v>345</v>
      </c>
      <c r="C64" s="21"/>
      <c r="D64" s="21"/>
      <c r="E64" s="21"/>
      <c r="F64" s="22" t="s">
        <v>258</v>
      </c>
    </row>
    <row r="65" spans="1:6" ht="15.75" customHeight="1" thickBot="1" x14ac:dyDescent="0.3">
      <c r="A65" s="443" t="s">
        <v>346</v>
      </c>
      <c r="B65" s="444"/>
      <c r="C65" s="444"/>
      <c r="D65" s="444"/>
      <c r="E65" s="444"/>
      <c r="F65" s="445"/>
    </row>
    <row r="66" spans="1:6" ht="28.5" outlineLevel="1" x14ac:dyDescent="0.25">
      <c r="A66" s="19">
        <v>59</v>
      </c>
      <c r="B66" s="20" t="s">
        <v>347</v>
      </c>
      <c r="C66" s="21"/>
      <c r="D66" s="21" t="s">
        <v>348</v>
      </c>
      <c r="E66" s="21"/>
      <c r="F66" s="22" t="s">
        <v>349</v>
      </c>
    </row>
    <row r="67" spans="1:6" ht="42.75" outlineLevel="1" x14ac:dyDescent="0.25">
      <c r="A67" s="19">
        <v>60</v>
      </c>
      <c r="B67" s="20" t="s">
        <v>350</v>
      </c>
      <c r="C67" s="21"/>
      <c r="D67" s="21" t="s">
        <v>351</v>
      </c>
      <c r="E67" s="21"/>
      <c r="F67" s="22"/>
    </row>
    <row r="68" spans="1:6" ht="57" outlineLevel="1" x14ac:dyDescent="0.25">
      <c r="A68" s="19">
        <v>61</v>
      </c>
      <c r="B68" s="20" t="s">
        <v>352</v>
      </c>
      <c r="C68" s="21"/>
      <c r="D68" s="24">
        <v>0.05</v>
      </c>
      <c r="E68" s="21"/>
      <c r="F68" s="22"/>
    </row>
    <row r="69" spans="1:6" ht="42.75" outlineLevel="1" x14ac:dyDescent="0.25">
      <c r="A69" s="19">
        <v>62</v>
      </c>
      <c r="B69" s="20" t="s">
        <v>353</v>
      </c>
      <c r="C69" s="21"/>
      <c r="D69" s="21"/>
      <c r="E69" s="21"/>
      <c r="F69" s="22" t="s">
        <v>354</v>
      </c>
    </row>
    <row r="70" spans="1:6" outlineLevel="1" x14ac:dyDescent="0.25">
      <c r="A70" s="19">
        <v>63</v>
      </c>
      <c r="B70" s="20" t="s">
        <v>355</v>
      </c>
      <c r="C70" s="21"/>
      <c r="D70" s="21" t="s">
        <v>356</v>
      </c>
      <c r="E70" s="21"/>
      <c r="F70" s="22" t="s">
        <v>357</v>
      </c>
    </row>
    <row r="71" spans="1:6" ht="71.25" outlineLevel="1" x14ac:dyDescent="0.25">
      <c r="A71" s="19">
        <v>64</v>
      </c>
      <c r="B71" s="20" t="s">
        <v>358</v>
      </c>
      <c r="C71" s="21"/>
      <c r="D71" s="21"/>
      <c r="E71" s="21"/>
      <c r="F71" s="22" t="s">
        <v>359</v>
      </c>
    </row>
    <row r="72" spans="1:6" ht="29.25" outlineLevel="1" thickBot="1" x14ac:dyDescent="0.3">
      <c r="A72" s="19">
        <v>65</v>
      </c>
      <c r="B72" s="20" t="s">
        <v>360</v>
      </c>
      <c r="C72" s="21" t="s">
        <v>361</v>
      </c>
      <c r="D72" s="21"/>
      <c r="E72" s="21"/>
      <c r="F72" s="22" t="s">
        <v>362</v>
      </c>
    </row>
    <row r="73" spans="1:6" ht="15.75" customHeight="1" thickBot="1" x14ac:dyDescent="0.3">
      <c r="A73" s="443" t="s">
        <v>363</v>
      </c>
      <c r="B73" s="444"/>
      <c r="C73" s="444"/>
      <c r="D73" s="444"/>
      <c r="E73" s="444"/>
      <c r="F73" s="445"/>
    </row>
    <row r="74" spans="1:6" ht="57" outlineLevel="1" x14ac:dyDescent="0.25">
      <c r="A74" s="19">
        <v>66</v>
      </c>
      <c r="B74" s="20" t="s">
        <v>364</v>
      </c>
      <c r="C74" s="21" t="s">
        <v>365</v>
      </c>
      <c r="D74" s="21"/>
      <c r="E74" s="21"/>
      <c r="F74" s="22"/>
    </row>
    <row r="75" spans="1:6" ht="57.75" outlineLevel="1" thickBot="1" x14ac:dyDescent="0.3">
      <c r="A75" s="19">
        <v>67</v>
      </c>
      <c r="B75" s="20" t="s">
        <v>366</v>
      </c>
      <c r="C75" s="21"/>
      <c r="D75" s="21"/>
      <c r="E75" s="21"/>
      <c r="F75" s="22" t="s">
        <v>367</v>
      </c>
    </row>
    <row r="76" spans="1:6" ht="15.75" thickBot="1" x14ac:dyDescent="0.3">
      <c r="A76" s="443" t="s">
        <v>368</v>
      </c>
      <c r="B76" s="444"/>
      <c r="C76" s="444"/>
      <c r="D76" s="444"/>
      <c r="E76" s="444"/>
      <c r="F76" s="445"/>
    </row>
    <row r="77" spans="1:6" outlineLevel="1" x14ac:dyDescent="0.25">
      <c r="A77" s="451">
        <v>68</v>
      </c>
      <c r="B77" s="20" t="s">
        <v>369</v>
      </c>
      <c r="C77" s="21"/>
      <c r="D77" s="21"/>
      <c r="E77" s="21"/>
      <c r="F77" s="22"/>
    </row>
    <row r="78" spans="1:6" outlineLevel="1" x14ac:dyDescent="0.25">
      <c r="A78" s="451"/>
      <c r="B78" s="20" t="s">
        <v>370</v>
      </c>
      <c r="C78" s="21"/>
      <c r="D78" s="21" t="s">
        <v>371</v>
      </c>
      <c r="E78" s="21"/>
      <c r="F78" s="22"/>
    </row>
    <row r="79" spans="1:6" outlineLevel="1" x14ac:dyDescent="0.25">
      <c r="A79" s="451"/>
      <c r="B79" s="20" t="s">
        <v>372</v>
      </c>
      <c r="C79" s="21"/>
      <c r="D79" s="21" t="s">
        <v>373</v>
      </c>
      <c r="E79" s="21"/>
      <c r="F79" s="22"/>
    </row>
    <row r="80" spans="1:6" outlineLevel="1" x14ac:dyDescent="0.25">
      <c r="A80" s="451"/>
      <c r="B80" s="20" t="s">
        <v>374</v>
      </c>
      <c r="C80" s="21"/>
      <c r="D80" s="21" t="s">
        <v>375</v>
      </c>
      <c r="E80" s="21"/>
      <c r="F80" s="22"/>
    </row>
    <row r="81" spans="1:6" outlineLevel="1" x14ac:dyDescent="0.25">
      <c r="A81" s="451"/>
      <c r="B81" s="20" t="s">
        <v>376</v>
      </c>
      <c r="C81" s="21"/>
      <c r="D81" s="21" t="s">
        <v>377</v>
      </c>
      <c r="E81" s="21"/>
      <c r="F81" s="22"/>
    </row>
    <row r="82" spans="1:6" ht="28.5" outlineLevel="1" x14ac:dyDescent="0.25">
      <c r="A82" s="19">
        <v>69</v>
      </c>
      <c r="B82" s="20" t="s">
        <v>378</v>
      </c>
      <c r="C82" s="21"/>
      <c r="D82" s="21"/>
      <c r="E82" s="21"/>
      <c r="F82" s="22" t="s">
        <v>379</v>
      </c>
    </row>
    <row r="83" spans="1:6" ht="86.25" outlineLevel="1" thickBot="1" x14ac:dyDescent="0.3">
      <c r="A83" s="19">
        <v>70</v>
      </c>
      <c r="B83" s="20" t="s">
        <v>380</v>
      </c>
      <c r="C83" s="21"/>
      <c r="D83" s="21"/>
      <c r="E83" s="21"/>
      <c r="F83" s="22" t="s">
        <v>381</v>
      </c>
    </row>
    <row r="84" spans="1:6" ht="15.75" thickBot="1" x14ac:dyDescent="0.3">
      <c r="A84" s="443" t="s">
        <v>382</v>
      </c>
      <c r="B84" s="444"/>
      <c r="C84" s="444"/>
      <c r="D84" s="444"/>
      <c r="E84" s="444"/>
      <c r="F84" s="445"/>
    </row>
    <row r="85" spans="1:6" outlineLevel="1" x14ac:dyDescent="0.25">
      <c r="A85" s="19">
        <v>71</v>
      </c>
      <c r="B85" s="20" t="s">
        <v>383</v>
      </c>
      <c r="C85" s="21"/>
      <c r="D85" s="21" t="s">
        <v>258</v>
      </c>
      <c r="E85" s="21"/>
      <c r="F85" s="22"/>
    </row>
    <row r="86" spans="1:6" outlineLevel="1" x14ac:dyDescent="0.25">
      <c r="A86" s="19">
        <v>72</v>
      </c>
      <c r="B86" s="20" t="s">
        <v>384</v>
      </c>
      <c r="C86" s="21"/>
      <c r="D86" s="21" t="s">
        <v>385</v>
      </c>
      <c r="E86" s="21"/>
      <c r="F86" s="22" t="s">
        <v>386</v>
      </c>
    </row>
    <row r="87" spans="1:6" ht="28.5" outlineLevel="1" x14ac:dyDescent="0.25">
      <c r="A87" s="19">
        <v>73</v>
      </c>
      <c r="B87" s="20" t="s">
        <v>387</v>
      </c>
      <c r="C87" s="21"/>
      <c r="D87" s="21"/>
      <c r="E87" s="21"/>
      <c r="F87" s="22" t="s">
        <v>386</v>
      </c>
    </row>
    <row r="88" spans="1:6" ht="28.5" outlineLevel="1" x14ac:dyDescent="0.25">
      <c r="A88" s="19">
        <v>74</v>
      </c>
      <c r="B88" s="20" t="s">
        <v>388</v>
      </c>
      <c r="C88" s="21"/>
      <c r="D88" s="21"/>
      <c r="E88" s="21"/>
      <c r="F88" s="22" t="s">
        <v>389</v>
      </c>
    </row>
    <row r="89" spans="1:6" outlineLevel="1" x14ac:dyDescent="0.25">
      <c r="A89" s="19">
        <v>75</v>
      </c>
      <c r="B89" s="20" t="s">
        <v>390</v>
      </c>
      <c r="C89" s="21"/>
      <c r="D89" s="21"/>
      <c r="E89" s="21"/>
      <c r="F89" s="22" t="s">
        <v>258</v>
      </c>
    </row>
    <row r="90" spans="1:6" ht="15.75" outlineLevel="1" thickBot="1" x14ac:dyDescent="0.3">
      <c r="A90" s="19">
        <v>76</v>
      </c>
      <c r="B90" s="23" t="s">
        <v>391</v>
      </c>
      <c r="C90" s="21"/>
      <c r="D90" s="21"/>
      <c r="E90" s="21"/>
      <c r="F90" s="22" t="s">
        <v>392</v>
      </c>
    </row>
    <row r="91" spans="1:6" ht="15.75" thickBot="1" x14ac:dyDescent="0.3">
      <c r="A91" s="443" t="s">
        <v>393</v>
      </c>
      <c r="B91" s="444"/>
      <c r="C91" s="444"/>
      <c r="D91" s="444"/>
      <c r="E91" s="444"/>
      <c r="F91" s="445"/>
    </row>
    <row r="92" spans="1:6" ht="57" outlineLevel="1" x14ac:dyDescent="0.25">
      <c r="A92" s="19">
        <v>77</v>
      </c>
      <c r="B92" s="20" t="s">
        <v>394</v>
      </c>
      <c r="C92" s="21" t="s">
        <v>395</v>
      </c>
      <c r="D92" s="21"/>
      <c r="E92" s="21" t="s">
        <v>396</v>
      </c>
      <c r="F92" s="22"/>
    </row>
    <row r="93" spans="1:6" ht="28.5" outlineLevel="1" x14ac:dyDescent="0.25">
      <c r="A93" s="19">
        <v>78</v>
      </c>
      <c r="B93" s="20" t="s">
        <v>397</v>
      </c>
      <c r="C93" s="21"/>
      <c r="D93" s="21"/>
      <c r="E93" s="21"/>
      <c r="F93" s="22" t="s">
        <v>398</v>
      </c>
    </row>
    <row r="94" spans="1:6" ht="71.25" outlineLevel="1" x14ac:dyDescent="0.25">
      <c r="A94" s="19">
        <v>79</v>
      </c>
      <c r="B94" s="20" t="s">
        <v>399</v>
      </c>
      <c r="C94" s="21" t="s">
        <v>400</v>
      </c>
      <c r="D94" s="21"/>
      <c r="E94" s="21"/>
      <c r="F94" s="22" t="s">
        <v>401</v>
      </c>
    </row>
    <row r="95" spans="1:6" ht="28.5" outlineLevel="1" x14ac:dyDescent="0.25">
      <c r="A95" s="19">
        <v>80</v>
      </c>
      <c r="B95" s="20" t="s">
        <v>402</v>
      </c>
      <c r="C95" s="21" t="s">
        <v>258</v>
      </c>
      <c r="D95" s="21"/>
      <c r="E95" s="21"/>
      <c r="F95" s="22"/>
    </row>
    <row r="96" spans="1:6" outlineLevel="1" x14ac:dyDescent="0.25">
      <c r="A96" s="19">
        <v>81</v>
      </c>
      <c r="B96" s="20" t="s">
        <v>403</v>
      </c>
      <c r="C96" s="21"/>
      <c r="D96" s="21"/>
      <c r="E96" s="21" t="s">
        <v>258</v>
      </c>
      <c r="F96" s="22"/>
    </row>
    <row r="97" spans="1:6" outlineLevel="1" x14ac:dyDescent="0.25">
      <c r="A97" s="19">
        <v>82</v>
      </c>
      <c r="B97" s="20" t="s">
        <v>404</v>
      </c>
      <c r="C97" s="21"/>
      <c r="D97" s="21"/>
      <c r="E97" s="21"/>
      <c r="F97" s="22" t="s">
        <v>258</v>
      </c>
    </row>
    <row r="98" spans="1:6" ht="15.75" outlineLevel="1" thickBot="1" x14ac:dyDescent="0.3">
      <c r="A98" s="19">
        <v>83</v>
      </c>
      <c r="B98" s="20" t="s">
        <v>405</v>
      </c>
      <c r="C98" s="21"/>
      <c r="D98" s="21"/>
      <c r="E98" s="21"/>
      <c r="F98" s="22" t="s">
        <v>406</v>
      </c>
    </row>
    <row r="99" spans="1:6" ht="15.75" thickBot="1" x14ac:dyDescent="0.3">
      <c r="A99" s="443" t="s">
        <v>407</v>
      </c>
      <c r="B99" s="444"/>
      <c r="C99" s="444"/>
      <c r="D99" s="444"/>
      <c r="E99" s="444"/>
      <c r="F99" s="445"/>
    </row>
    <row r="100" spans="1:6" outlineLevel="1" x14ac:dyDescent="0.25">
      <c r="A100" s="19">
        <v>84</v>
      </c>
      <c r="B100" s="20" t="s">
        <v>408</v>
      </c>
      <c r="C100" s="21" t="s">
        <v>409</v>
      </c>
      <c r="D100" s="21"/>
      <c r="E100" s="21"/>
      <c r="F100" s="22"/>
    </row>
    <row r="101" spans="1:6" ht="15.75" outlineLevel="1" thickBot="1" x14ac:dyDescent="0.3">
      <c r="A101" s="19">
        <v>85</v>
      </c>
      <c r="B101" s="20" t="s">
        <v>410</v>
      </c>
      <c r="C101" s="21"/>
      <c r="D101" s="21"/>
      <c r="E101" s="21"/>
      <c r="F101" s="22" t="s">
        <v>322</v>
      </c>
    </row>
    <row r="102" spans="1:6" ht="15.75" thickBot="1" x14ac:dyDescent="0.3">
      <c r="A102" s="443" t="s">
        <v>411</v>
      </c>
      <c r="B102" s="444"/>
      <c r="C102" s="444"/>
      <c r="D102" s="444"/>
      <c r="E102" s="444"/>
      <c r="F102" s="445"/>
    </row>
    <row r="103" spans="1:6" ht="57" outlineLevel="1" x14ac:dyDescent="0.25">
      <c r="A103" s="19">
        <v>86</v>
      </c>
      <c r="B103" s="20" t="s">
        <v>412</v>
      </c>
      <c r="C103" s="21" t="s">
        <v>413</v>
      </c>
      <c r="D103" s="21"/>
      <c r="E103" s="21"/>
      <c r="F103" s="22" t="s">
        <v>334</v>
      </c>
    </row>
    <row r="104" spans="1:6" outlineLevel="1" x14ac:dyDescent="0.25">
      <c r="A104" s="19">
        <v>87</v>
      </c>
      <c r="B104" s="23" t="s">
        <v>414</v>
      </c>
      <c r="C104" s="21"/>
      <c r="D104" s="21"/>
      <c r="E104" s="21"/>
      <c r="F104" s="22" t="s">
        <v>415</v>
      </c>
    </row>
    <row r="105" spans="1:6" outlineLevel="1" x14ac:dyDescent="0.25">
      <c r="A105" s="19">
        <v>88</v>
      </c>
      <c r="B105" s="20" t="s">
        <v>416</v>
      </c>
      <c r="C105" s="21"/>
      <c r="D105" s="21"/>
      <c r="E105" s="21"/>
      <c r="F105" s="22" t="s">
        <v>417</v>
      </c>
    </row>
    <row r="106" spans="1:6" outlineLevel="1" x14ac:dyDescent="0.25">
      <c r="A106" s="19">
        <v>89</v>
      </c>
      <c r="B106" s="20" t="s">
        <v>418</v>
      </c>
      <c r="C106" s="21"/>
      <c r="D106" s="21" t="s">
        <v>258</v>
      </c>
      <c r="E106" s="21"/>
      <c r="F106" s="22"/>
    </row>
    <row r="107" spans="1:6" ht="57" outlineLevel="1" x14ac:dyDescent="0.25">
      <c r="A107" s="19">
        <v>90</v>
      </c>
      <c r="B107" s="20" t="s">
        <v>419</v>
      </c>
      <c r="C107" s="21"/>
      <c r="D107" s="21" t="s">
        <v>258</v>
      </c>
      <c r="E107" s="21"/>
      <c r="F107" s="22"/>
    </row>
    <row r="108" spans="1:6" ht="29.25" outlineLevel="1" thickBot="1" x14ac:dyDescent="0.3">
      <c r="A108" s="19">
        <v>91</v>
      </c>
      <c r="B108" s="20" t="s">
        <v>420</v>
      </c>
      <c r="C108" s="21"/>
      <c r="D108" s="21"/>
      <c r="E108" s="21"/>
      <c r="F108" s="22" t="s">
        <v>258</v>
      </c>
    </row>
    <row r="109" spans="1:6" ht="15.75" thickBot="1" x14ac:dyDescent="0.3">
      <c r="A109" s="443" t="s">
        <v>421</v>
      </c>
      <c r="B109" s="444"/>
      <c r="C109" s="444"/>
      <c r="D109" s="444"/>
      <c r="E109" s="444"/>
      <c r="F109" s="445"/>
    </row>
    <row r="110" spans="1:6" ht="29.25" outlineLevel="1" thickBot="1" x14ac:dyDescent="0.3">
      <c r="A110" s="19">
        <v>92</v>
      </c>
      <c r="B110" s="20" t="s">
        <v>422</v>
      </c>
      <c r="C110" s="21"/>
      <c r="D110" s="21"/>
      <c r="E110" s="21" t="s">
        <v>258</v>
      </c>
      <c r="F110" s="22"/>
    </row>
    <row r="111" spans="1:6" ht="15.75" thickBot="1" x14ac:dyDescent="0.3">
      <c r="A111" s="443" t="s">
        <v>423</v>
      </c>
      <c r="B111" s="444"/>
      <c r="C111" s="444"/>
      <c r="D111" s="444"/>
      <c r="E111" s="444"/>
      <c r="F111" s="445"/>
    </row>
    <row r="112" spans="1:6" ht="28.5" hidden="1" outlineLevel="1" x14ac:dyDescent="0.25">
      <c r="A112" s="19">
        <v>93</v>
      </c>
      <c r="B112" s="20" t="s">
        <v>424</v>
      </c>
      <c r="C112" s="21"/>
      <c r="D112" s="21"/>
      <c r="E112" s="21"/>
      <c r="F112" s="22" t="s">
        <v>425</v>
      </c>
    </row>
    <row r="113" spans="1:6" ht="28.5" hidden="1" outlineLevel="1" x14ac:dyDescent="0.25">
      <c r="A113" s="19">
        <v>94</v>
      </c>
      <c r="B113" s="20" t="s">
        <v>426</v>
      </c>
      <c r="C113" s="21"/>
      <c r="D113" s="21"/>
      <c r="E113" s="21"/>
      <c r="F113" s="22" t="s">
        <v>425</v>
      </c>
    </row>
    <row r="114" spans="1:6" ht="29.25" hidden="1" outlineLevel="1" thickBot="1" x14ac:dyDescent="0.3">
      <c r="A114" s="19">
        <v>95</v>
      </c>
      <c r="B114" s="20" t="s">
        <v>427</v>
      </c>
      <c r="C114" s="21"/>
      <c r="D114" s="21"/>
      <c r="E114" s="21"/>
      <c r="F114" s="22" t="s">
        <v>428</v>
      </c>
    </row>
    <row r="115" spans="1:6" ht="15.75" collapsed="1" thickBot="1" x14ac:dyDescent="0.3">
      <c r="A115" s="443" t="s">
        <v>429</v>
      </c>
      <c r="B115" s="444"/>
      <c r="C115" s="444"/>
      <c r="D115" s="444"/>
      <c r="E115" s="444"/>
      <c r="F115" s="445"/>
    </row>
    <row r="116" spans="1:6" ht="28.5" hidden="1" outlineLevel="1" x14ac:dyDescent="0.25">
      <c r="A116" s="19">
        <v>96</v>
      </c>
      <c r="B116" s="20" t="s">
        <v>430</v>
      </c>
      <c r="C116" s="21"/>
      <c r="D116" s="21"/>
      <c r="E116" s="21"/>
      <c r="F116" s="22" t="s">
        <v>431</v>
      </c>
    </row>
    <row r="117" spans="1:6" hidden="1" outlineLevel="1" x14ac:dyDescent="0.25">
      <c r="A117" s="19">
        <v>97</v>
      </c>
      <c r="B117" s="20" t="s">
        <v>432</v>
      </c>
      <c r="C117" s="21"/>
      <c r="D117" s="21"/>
      <c r="E117" s="21"/>
      <c r="F117" s="22" t="s">
        <v>294</v>
      </c>
    </row>
    <row r="118" spans="1:6" ht="28.5" hidden="1" outlineLevel="1" x14ac:dyDescent="0.25">
      <c r="A118" s="19">
        <v>98</v>
      </c>
      <c r="B118" s="20" t="s">
        <v>433</v>
      </c>
      <c r="C118" s="21"/>
      <c r="D118" s="21"/>
      <c r="E118" s="21"/>
      <c r="F118" s="22" t="s">
        <v>434</v>
      </c>
    </row>
    <row r="119" spans="1:6" ht="28.5" hidden="1" outlineLevel="1" x14ac:dyDescent="0.25">
      <c r="A119" s="19">
        <v>99</v>
      </c>
      <c r="B119" s="20" t="s">
        <v>435</v>
      </c>
      <c r="C119" s="21"/>
      <c r="D119" s="21"/>
      <c r="E119" s="21"/>
      <c r="F119" s="22" t="s">
        <v>436</v>
      </c>
    </row>
    <row r="120" spans="1:6" ht="85.5" hidden="1" outlineLevel="1" x14ac:dyDescent="0.25">
      <c r="A120" s="19">
        <v>100</v>
      </c>
      <c r="B120" s="20" t="s">
        <v>437</v>
      </c>
      <c r="C120" s="21"/>
      <c r="D120" s="21"/>
      <c r="E120" s="21"/>
      <c r="F120" s="22" t="s">
        <v>438</v>
      </c>
    </row>
    <row r="121" spans="1:6" ht="28.5" hidden="1" outlineLevel="1" x14ac:dyDescent="0.25">
      <c r="A121" s="19">
        <v>101</v>
      </c>
      <c r="B121" s="20" t="s">
        <v>439</v>
      </c>
      <c r="C121" s="21"/>
      <c r="D121" s="21"/>
      <c r="E121" s="21"/>
      <c r="F121" s="22" t="s">
        <v>436</v>
      </c>
    </row>
    <row r="122" spans="1:6" hidden="1" outlineLevel="1" x14ac:dyDescent="0.25">
      <c r="A122" s="19">
        <v>102</v>
      </c>
      <c r="B122" s="20" t="s">
        <v>440</v>
      </c>
      <c r="C122" s="21"/>
      <c r="D122" s="21"/>
      <c r="E122" s="21"/>
      <c r="F122" s="22" t="s">
        <v>441</v>
      </c>
    </row>
    <row r="123" spans="1:6" ht="28.5" hidden="1" outlineLevel="1" x14ac:dyDescent="0.25">
      <c r="A123" s="19">
        <v>103</v>
      </c>
      <c r="B123" s="20" t="s">
        <v>442</v>
      </c>
      <c r="C123" s="21"/>
      <c r="D123" s="21"/>
      <c r="E123" s="21"/>
      <c r="F123" s="22" t="s">
        <v>443</v>
      </c>
    </row>
    <row r="124" spans="1:6" ht="15.75" hidden="1" outlineLevel="1" thickBot="1" x14ac:dyDescent="0.3">
      <c r="A124" s="19">
        <v>104</v>
      </c>
      <c r="B124" s="20" t="s">
        <v>444</v>
      </c>
      <c r="C124" s="21"/>
      <c r="D124" s="21"/>
      <c r="E124" s="21"/>
      <c r="F124" s="22" t="s">
        <v>445</v>
      </c>
    </row>
    <row r="125" spans="1:6" ht="15.75" collapsed="1" thickBot="1" x14ac:dyDescent="0.3">
      <c r="A125" s="443" t="s">
        <v>446</v>
      </c>
      <c r="B125" s="444"/>
      <c r="C125" s="444"/>
      <c r="D125" s="444"/>
      <c r="E125" s="444"/>
      <c r="F125" s="445"/>
    </row>
    <row r="126" spans="1:6" hidden="1" outlineLevel="1" x14ac:dyDescent="0.25">
      <c r="A126" s="19">
        <v>105</v>
      </c>
      <c r="B126" s="20" t="s">
        <v>447</v>
      </c>
      <c r="C126" s="21"/>
      <c r="D126" s="21"/>
      <c r="E126" s="21"/>
      <c r="F126" s="22" t="s">
        <v>448</v>
      </c>
    </row>
    <row r="127" spans="1:6" ht="15.75" hidden="1" outlineLevel="1" thickBot="1" x14ac:dyDescent="0.3">
      <c r="A127" s="19">
        <v>106</v>
      </c>
      <c r="B127" s="20" t="s">
        <v>449</v>
      </c>
      <c r="C127" s="21"/>
      <c r="D127" s="21"/>
      <c r="E127" s="21"/>
      <c r="F127" s="22" t="s">
        <v>450</v>
      </c>
    </row>
    <row r="128" spans="1:6" ht="15.75" collapsed="1" thickBot="1" x14ac:dyDescent="0.3">
      <c r="A128" s="443" t="s">
        <v>451</v>
      </c>
      <c r="B128" s="444"/>
      <c r="C128" s="444"/>
      <c r="D128" s="444"/>
      <c r="E128" s="444"/>
      <c r="F128" s="445"/>
    </row>
    <row r="129" spans="1:6" hidden="1" outlineLevel="1" x14ac:dyDescent="0.25">
      <c r="A129" s="19">
        <v>107</v>
      </c>
      <c r="B129" s="20" t="s">
        <v>452</v>
      </c>
      <c r="C129" s="21"/>
      <c r="D129" s="21"/>
      <c r="E129" s="21"/>
      <c r="F129" s="22" t="s">
        <v>453</v>
      </c>
    </row>
    <row r="130" spans="1:6" ht="15.75" hidden="1" outlineLevel="1" thickBot="1" x14ac:dyDescent="0.3">
      <c r="A130" s="19">
        <v>108</v>
      </c>
      <c r="B130" s="20" t="s">
        <v>454</v>
      </c>
      <c r="C130" s="21"/>
      <c r="D130" s="21"/>
      <c r="E130" s="21"/>
      <c r="F130" s="22" t="s">
        <v>398</v>
      </c>
    </row>
    <row r="131" spans="1:6" ht="15.75" collapsed="1" thickBot="1" x14ac:dyDescent="0.3">
      <c r="A131" s="443" t="s">
        <v>455</v>
      </c>
      <c r="B131" s="444"/>
      <c r="C131" s="444"/>
      <c r="D131" s="444"/>
      <c r="E131" s="444"/>
      <c r="F131" s="445"/>
    </row>
    <row r="132" spans="1:6" ht="29.25" hidden="1" outlineLevel="1" thickBot="1" x14ac:dyDescent="0.3">
      <c r="A132" s="19">
        <v>109</v>
      </c>
      <c r="B132" s="20" t="s">
        <v>456</v>
      </c>
      <c r="C132" s="21"/>
      <c r="D132" s="21"/>
      <c r="E132" s="21"/>
      <c r="F132" s="22" t="s">
        <v>457</v>
      </c>
    </row>
    <row r="133" spans="1:6" ht="15.75" collapsed="1" thickBot="1" x14ac:dyDescent="0.3">
      <c r="A133" s="443" t="s">
        <v>458</v>
      </c>
      <c r="B133" s="444"/>
      <c r="C133" s="444"/>
      <c r="D133" s="444"/>
      <c r="E133" s="444"/>
      <c r="F133" s="445"/>
    </row>
    <row r="134" spans="1:6" ht="29.25" hidden="1" outlineLevel="1" thickBot="1" x14ac:dyDescent="0.3">
      <c r="A134" s="19">
        <v>110</v>
      </c>
      <c r="B134" s="20" t="s">
        <v>459</v>
      </c>
      <c r="C134" s="21"/>
      <c r="D134" s="21"/>
      <c r="E134" s="21"/>
      <c r="F134" s="22" t="s">
        <v>460</v>
      </c>
    </row>
    <row r="135" spans="1:6" ht="15.75" collapsed="1" thickBot="1" x14ac:dyDescent="0.3">
      <c r="A135" s="443" t="s">
        <v>461</v>
      </c>
      <c r="B135" s="444"/>
      <c r="C135" s="444"/>
      <c r="D135" s="444"/>
      <c r="E135" s="444"/>
      <c r="F135" s="445"/>
    </row>
    <row r="136" spans="1:6" hidden="1" outlineLevel="1" x14ac:dyDescent="0.25">
      <c r="A136" s="19">
        <v>111</v>
      </c>
      <c r="B136" s="20" t="s">
        <v>462</v>
      </c>
      <c r="C136" s="21"/>
      <c r="D136" s="21"/>
      <c r="E136" s="21"/>
      <c r="F136" s="22" t="s">
        <v>322</v>
      </c>
    </row>
    <row r="137" spans="1:6" hidden="1" outlineLevel="1" x14ac:dyDescent="0.25">
      <c r="A137" s="19">
        <v>112</v>
      </c>
      <c r="B137" s="20" t="s">
        <v>463</v>
      </c>
      <c r="C137" s="21"/>
      <c r="D137" s="21"/>
      <c r="E137" s="21"/>
      <c r="F137" s="22" t="s">
        <v>258</v>
      </c>
    </row>
    <row r="138" spans="1:6" hidden="1" outlineLevel="1" x14ac:dyDescent="0.25">
      <c r="A138" s="19">
        <v>113</v>
      </c>
      <c r="B138" s="20" t="s">
        <v>464</v>
      </c>
      <c r="C138" s="21"/>
      <c r="D138" s="21"/>
      <c r="E138" s="21"/>
      <c r="F138" s="22" t="s">
        <v>465</v>
      </c>
    </row>
    <row r="139" spans="1:6" hidden="1" outlineLevel="1" x14ac:dyDescent="0.25">
      <c r="A139" s="19">
        <v>114</v>
      </c>
      <c r="B139" s="20" t="s">
        <v>466</v>
      </c>
      <c r="C139" s="21"/>
      <c r="D139" s="21"/>
      <c r="E139" s="21"/>
      <c r="F139" s="22" t="s">
        <v>258</v>
      </c>
    </row>
    <row r="140" spans="1:6" ht="42.75" hidden="1" outlineLevel="1" x14ac:dyDescent="0.25">
      <c r="A140" s="19">
        <v>115</v>
      </c>
      <c r="B140" s="20" t="s">
        <v>467</v>
      </c>
      <c r="C140" s="21"/>
      <c r="D140" s="21"/>
      <c r="E140" s="21"/>
      <c r="F140" s="22" t="s">
        <v>468</v>
      </c>
    </row>
    <row r="141" spans="1:6" ht="28.5" hidden="1" outlineLevel="1" x14ac:dyDescent="0.25">
      <c r="A141" s="19">
        <v>116</v>
      </c>
      <c r="B141" s="20" t="s">
        <v>469</v>
      </c>
      <c r="C141" s="21"/>
      <c r="D141" s="21"/>
      <c r="E141" s="21"/>
      <c r="F141" s="22" t="s">
        <v>470</v>
      </c>
    </row>
    <row r="142" spans="1:6" hidden="1" outlineLevel="1" x14ac:dyDescent="0.25">
      <c r="A142" s="19">
        <v>117</v>
      </c>
      <c r="B142" s="20" t="s">
        <v>471</v>
      </c>
      <c r="C142" s="21"/>
      <c r="D142" s="21"/>
      <c r="E142" s="21"/>
      <c r="F142" s="22" t="s">
        <v>472</v>
      </c>
    </row>
    <row r="143" spans="1:6" ht="15.75" hidden="1" outlineLevel="1" thickBot="1" x14ac:dyDescent="0.3">
      <c r="A143" s="25">
        <v>118</v>
      </c>
      <c r="B143" s="26" t="s">
        <v>473</v>
      </c>
      <c r="C143" s="27"/>
      <c r="D143" s="27"/>
      <c r="E143" s="27"/>
      <c r="F143" s="28" t="s">
        <v>474</v>
      </c>
    </row>
    <row r="144" spans="1:6" collapsed="1" x14ac:dyDescent="0.25"/>
  </sheetData>
  <mergeCells count="23">
    <mergeCell ref="A128:F128"/>
    <mergeCell ref="A131:F131"/>
    <mergeCell ref="A133:F133"/>
    <mergeCell ref="A135:F135"/>
    <mergeCell ref="A99:F99"/>
    <mergeCell ref="A102:F102"/>
    <mergeCell ref="A109:F109"/>
    <mergeCell ref="A111:F111"/>
    <mergeCell ref="A115:F115"/>
    <mergeCell ref="A125:F125"/>
    <mergeCell ref="A91:F91"/>
    <mergeCell ref="A19:F19"/>
    <mergeCell ref="A47:F47"/>
    <mergeCell ref="A58:F58"/>
    <mergeCell ref="A1:A2"/>
    <mergeCell ref="C1:D1"/>
    <mergeCell ref="E1:F1"/>
    <mergeCell ref="A3:F3"/>
    <mergeCell ref="A65:F65"/>
    <mergeCell ref="A73:F73"/>
    <mergeCell ref="A76:F76"/>
    <mergeCell ref="A77:A81"/>
    <mergeCell ref="A84:F84"/>
  </mergeCells>
  <pageMargins left="0.7" right="0.7" top="0.75" bottom="0.75" header="0.3" footer="0.3"/>
  <pageSetup paperSize="9" orientation="portrait" horizontalDpi="300" verticalDpi="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A16"/>
  <sheetViews>
    <sheetView showGridLines="0" workbookViewId="0"/>
  </sheetViews>
  <sheetFormatPr defaultRowHeight="15" x14ac:dyDescent="0.25"/>
  <cols>
    <col min="1" max="1" width="122.5703125" customWidth="1"/>
  </cols>
  <sheetData>
    <row r="2" spans="1:1" ht="15.75" x14ac:dyDescent="0.25">
      <c r="A2" s="71" t="s">
        <v>475</v>
      </c>
    </row>
    <row r="3" spans="1:1" x14ac:dyDescent="0.25">
      <c r="A3" s="46"/>
    </row>
    <row r="4" spans="1:1" ht="15.75" x14ac:dyDescent="0.25">
      <c r="A4" s="135" t="s">
        <v>476</v>
      </c>
    </row>
    <row r="5" spans="1:1" ht="15.75" x14ac:dyDescent="0.25">
      <c r="A5" s="136"/>
    </row>
    <row r="6" spans="1:1" ht="24" customHeight="1" x14ac:dyDescent="0.25">
      <c r="A6" s="132" t="s">
        <v>477</v>
      </c>
    </row>
    <row r="7" spans="1:1" ht="144.75" customHeight="1" x14ac:dyDescent="0.25">
      <c r="A7" s="131" t="s">
        <v>478</v>
      </c>
    </row>
    <row r="8" spans="1:1" x14ac:dyDescent="0.25">
      <c r="A8" s="133"/>
    </row>
    <row r="9" spans="1:1" ht="36" customHeight="1" x14ac:dyDescent="0.25">
      <c r="A9" s="134" t="s">
        <v>479</v>
      </c>
    </row>
    <row r="10" spans="1:1" x14ac:dyDescent="0.25">
      <c r="A10" s="133"/>
    </row>
    <row r="11" spans="1:1" ht="55.5" customHeight="1" x14ac:dyDescent="0.25">
      <c r="A11" s="134" t="s">
        <v>480</v>
      </c>
    </row>
    <row r="12" spans="1:1" x14ac:dyDescent="0.25">
      <c r="A12" s="133"/>
    </row>
    <row r="13" spans="1:1" ht="22.5" customHeight="1" x14ac:dyDescent="0.25">
      <c r="A13" s="132" t="s">
        <v>481</v>
      </c>
    </row>
    <row r="14" spans="1:1" ht="72.75" customHeight="1" x14ac:dyDescent="0.25">
      <c r="A14" s="6" t="s">
        <v>482</v>
      </c>
    </row>
    <row r="15" spans="1:1" x14ac:dyDescent="0.25">
      <c r="A15" s="46"/>
    </row>
    <row r="16" spans="1:1" x14ac:dyDescent="0.25">
      <c r="A16" s="46"/>
    </row>
  </sheetData>
  <pageMargins left="0.7" right="0.7" top="0.75" bottom="0.75" header="0.3" footer="0.3"/>
  <pageSetup paperSize="9" orientation="portrait" horizontalDpi="30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2"/>
  <sheetViews>
    <sheetView showGridLines="0" zoomScaleNormal="100" workbookViewId="0">
      <selection activeCell="D17" sqref="D17"/>
    </sheetView>
  </sheetViews>
  <sheetFormatPr defaultRowHeight="15" x14ac:dyDescent="0.25"/>
  <cols>
    <col min="1" max="1" width="11.7109375" bestFit="1" customWidth="1"/>
    <col min="2" max="2" width="16.5703125" bestFit="1" customWidth="1"/>
    <col min="3" max="3" width="10.5703125" bestFit="1" customWidth="1"/>
    <col min="4" max="4" width="17" customWidth="1"/>
    <col min="5" max="5" width="53.28515625" customWidth="1"/>
    <col min="6" max="6" width="49.42578125" customWidth="1"/>
    <col min="7" max="7" width="80.7109375" customWidth="1"/>
    <col min="10" max="10" width="10.7109375" customWidth="1"/>
    <col min="11" max="11" width="10.42578125" customWidth="1"/>
    <col min="12" max="12" width="18.7109375" customWidth="1"/>
  </cols>
  <sheetData>
    <row r="1" spans="1:7" ht="21" customHeight="1" x14ac:dyDescent="0.35">
      <c r="A1" s="56">
        <v>0.04</v>
      </c>
      <c r="B1" s="292"/>
      <c r="C1" s="292"/>
      <c r="D1" s="292"/>
      <c r="E1" s="292"/>
      <c r="F1" s="292"/>
      <c r="G1" s="292"/>
    </row>
    <row r="2" spans="1:7" ht="28.5" x14ac:dyDescent="0.25">
      <c r="A2" s="43" t="s">
        <v>19</v>
      </c>
      <c r="B2" s="293" t="s">
        <v>20</v>
      </c>
      <c r="C2" s="293"/>
      <c r="D2" s="293"/>
      <c r="E2" s="293"/>
      <c r="F2" s="293"/>
      <c r="G2" s="293"/>
    </row>
    <row r="3" spans="1:7" ht="21.75" customHeight="1" x14ac:dyDescent="0.3">
      <c r="A3" s="57" t="s">
        <v>21</v>
      </c>
      <c r="B3" s="58" t="s">
        <v>22</v>
      </c>
      <c r="C3" s="58"/>
      <c r="D3" s="57"/>
      <c r="E3" s="58"/>
      <c r="F3" s="58" t="s">
        <v>23</v>
      </c>
      <c r="G3" s="58" t="s">
        <v>24</v>
      </c>
    </row>
    <row r="4" spans="1:7" ht="40.5" customHeight="1" x14ac:dyDescent="0.25">
      <c r="A4" s="53">
        <v>1</v>
      </c>
      <c r="B4" s="291" t="s">
        <v>25</v>
      </c>
      <c r="C4" s="291"/>
      <c r="D4" s="291"/>
      <c r="E4" s="271"/>
      <c r="F4" s="268">
        <f>E4*'10mil. EUR'!$C$30</f>
        <v>0</v>
      </c>
      <c r="G4" s="31"/>
    </row>
    <row r="5" spans="1:7" ht="36.75" customHeight="1" x14ac:dyDescent="0.25">
      <c r="A5" s="53">
        <v>2</v>
      </c>
      <c r="B5" s="291" t="s">
        <v>26</v>
      </c>
      <c r="C5" s="291"/>
      <c r="D5" s="291"/>
      <c r="E5" s="271"/>
      <c r="F5" s="268">
        <f>E5*'10mil. EUR'!$C$30</f>
        <v>0</v>
      </c>
      <c r="G5" s="1"/>
    </row>
    <row r="6" spans="1:7" ht="41.25" customHeight="1" x14ac:dyDescent="0.25">
      <c r="A6" s="53">
        <v>3</v>
      </c>
      <c r="B6" s="291" t="s">
        <v>782</v>
      </c>
      <c r="C6" s="291"/>
      <c r="D6" s="291"/>
      <c r="E6" s="271"/>
      <c r="F6" s="268">
        <f>E6*'10mil. EUR'!$C$30</f>
        <v>0</v>
      </c>
      <c r="G6" s="1"/>
    </row>
    <row r="7" spans="1:7" ht="38.25" customHeight="1" x14ac:dyDescent="0.25">
      <c r="A7" s="53">
        <v>4</v>
      </c>
      <c r="B7" s="291" t="s">
        <v>27</v>
      </c>
      <c r="C7" s="291"/>
      <c r="D7" s="291" t="s">
        <v>23</v>
      </c>
      <c r="E7" s="271"/>
      <c r="F7" s="268">
        <f>E7*'10mil. EUR'!$C$30</f>
        <v>0</v>
      </c>
      <c r="G7" s="1"/>
    </row>
    <row r="9" spans="1:7" ht="28.5" customHeight="1" x14ac:dyDescent="0.35">
      <c r="C9" s="294" t="s">
        <v>28</v>
      </c>
      <c r="D9" s="294"/>
      <c r="E9" s="269">
        <f>SUM(E4:E7)</f>
        <v>0</v>
      </c>
      <c r="F9" s="270">
        <f>SUM(F4:F7)</f>
        <v>0</v>
      </c>
      <c r="G9" s="44" t="str">
        <f>IF(F9&lt;=10000000,"PRAVDA","")</f>
        <v>PRAVDA</v>
      </c>
    </row>
    <row r="10" spans="1:7" x14ac:dyDescent="0.25">
      <c r="G10" s="44" t="str">
        <f>IF(F9&gt;10000000,"PRAVDA","")</f>
        <v/>
      </c>
    </row>
    <row r="11" spans="1:7" ht="24" customHeight="1" x14ac:dyDescent="0.35">
      <c r="A11" s="4" t="s">
        <v>29</v>
      </c>
      <c r="B11" s="295" t="str">
        <f>IF(F9&lt;=10000000,"Projekt SPLŇUJE kritéria celkové investice do výše 10 mil. EUR","")</f>
        <v>Projekt SPLŇUJE kritéria celkové investice do výše 10 mil. EUR</v>
      </c>
      <c r="C11" s="295"/>
      <c r="D11" s="295"/>
      <c r="E11" s="295"/>
      <c r="F11" s="296" t="str">
        <f>IF(F9&lt;=10000000,"Pokračujte ve validaci kliknutím zde","")</f>
        <v>Pokračujte ve validaci kliknutím zde</v>
      </c>
      <c r="G11" s="296"/>
    </row>
    <row r="12" spans="1:7" ht="28.5" customHeight="1" x14ac:dyDescent="0.35">
      <c r="B12" s="297" t="str">
        <f>IF(F9&gt;10000000,"Projekt NESPLŇUJE kritéria celkové investice do výše 10 mil. EUR","")</f>
        <v/>
      </c>
      <c r="C12" s="297"/>
      <c r="D12" s="297"/>
      <c r="E12" s="297"/>
      <c r="F12" s="296" t="str">
        <f>IF(F9&gt;10000000,"Není splněná podmínka celkové investice do 10 mil. EUR, pokračujte kliknutím zde ","")</f>
        <v/>
      </c>
      <c r="G12" s="296"/>
    </row>
    <row r="13" spans="1:7" x14ac:dyDescent="0.25">
      <c r="E13" s="55"/>
      <c r="F13" s="55"/>
    </row>
    <row r="14" spans="1:7" x14ac:dyDescent="0.25">
      <c r="B14" t="s">
        <v>799</v>
      </c>
    </row>
    <row r="15" spans="1:7" x14ac:dyDescent="0.25">
      <c r="B15" t="s">
        <v>30</v>
      </c>
      <c r="C15" t="s">
        <v>31</v>
      </c>
      <c r="D15" t="s">
        <v>32</v>
      </c>
    </row>
    <row r="16" spans="1:7" hidden="1" x14ac:dyDescent="0.25">
      <c r="B16" t="s">
        <v>33</v>
      </c>
      <c r="C16" t="s">
        <v>929</v>
      </c>
      <c r="D16" t="s">
        <v>930</v>
      </c>
    </row>
    <row r="17" spans="1:4" x14ac:dyDescent="0.25">
      <c r="B17" t="s">
        <v>34</v>
      </c>
      <c r="C17" s="255" t="s">
        <v>931</v>
      </c>
      <c r="D17" t="s">
        <v>932</v>
      </c>
    </row>
    <row r="18" spans="1:4" hidden="1" x14ac:dyDescent="0.25">
      <c r="B18" t="s">
        <v>35</v>
      </c>
      <c r="C18" t="s">
        <v>933</v>
      </c>
      <c r="D18" t="s">
        <v>934</v>
      </c>
    </row>
    <row r="19" spans="1:4" hidden="1" x14ac:dyDescent="0.25">
      <c r="B19" t="s">
        <v>36</v>
      </c>
      <c r="C19" t="s">
        <v>935</v>
      </c>
      <c r="D19" t="s">
        <v>936</v>
      </c>
    </row>
    <row r="20" spans="1:4" hidden="1" x14ac:dyDescent="0.25">
      <c r="B20" t="s">
        <v>37</v>
      </c>
      <c r="C20" t="s">
        <v>937</v>
      </c>
      <c r="D20" t="s">
        <v>938</v>
      </c>
    </row>
    <row r="21" spans="1:4" hidden="1" x14ac:dyDescent="0.25">
      <c r="B21" t="s">
        <v>38</v>
      </c>
      <c r="C21" t="s">
        <v>939</v>
      </c>
      <c r="D21" t="s">
        <v>940</v>
      </c>
    </row>
    <row r="22" spans="1:4" hidden="1" x14ac:dyDescent="0.25">
      <c r="B22" t="s">
        <v>39</v>
      </c>
      <c r="C22" t="s">
        <v>941</v>
      </c>
      <c r="D22" t="s">
        <v>942</v>
      </c>
    </row>
    <row r="23" spans="1:4" hidden="1" x14ac:dyDescent="0.25">
      <c r="B23" t="s">
        <v>40</v>
      </c>
      <c r="C23" t="s">
        <v>943</v>
      </c>
      <c r="D23" t="s">
        <v>944</v>
      </c>
    </row>
    <row r="24" spans="1:4" hidden="1" x14ac:dyDescent="0.25">
      <c r="B24" t="s">
        <v>41</v>
      </c>
      <c r="C24" t="s">
        <v>945</v>
      </c>
      <c r="D24" t="s">
        <v>946</v>
      </c>
    </row>
    <row r="25" spans="1:4" hidden="1" x14ac:dyDescent="0.25">
      <c r="B25" t="s">
        <v>42</v>
      </c>
      <c r="C25" t="s">
        <v>947</v>
      </c>
      <c r="D25" t="s">
        <v>948</v>
      </c>
    </row>
    <row r="26" spans="1:4" ht="18.75" customHeight="1" x14ac:dyDescent="0.25">
      <c r="B26" s="153"/>
    </row>
    <row r="27" spans="1:4" x14ac:dyDescent="0.25">
      <c r="B27" s="153"/>
    </row>
    <row r="28" spans="1:4" ht="18.75" customHeight="1" x14ac:dyDescent="0.25">
      <c r="A28" s="153"/>
    </row>
    <row r="29" spans="1:4" x14ac:dyDescent="0.25">
      <c r="A29" s="153"/>
    </row>
    <row r="30" spans="1:4" ht="15.75" customHeight="1" x14ac:dyDescent="0.25">
      <c r="A30" s="153"/>
      <c r="C30">
        <v>4.1105999999999997E-2</v>
      </c>
      <c r="D30">
        <v>24.327058999999998</v>
      </c>
    </row>
    <row r="31" spans="1:4" ht="18" customHeight="1" x14ac:dyDescent="0.25"/>
    <row r="32" spans="1:4" ht="14.25" customHeight="1" x14ac:dyDescent="0.25">
      <c r="A32" s="153"/>
    </row>
  </sheetData>
  <mergeCells count="11">
    <mergeCell ref="C9:D9"/>
    <mergeCell ref="B11:E11"/>
    <mergeCell ref="F11:G11"/>
    <mergeCell ref="B12:E12"/>
    <mergeCell ref="F12:G12"/>
    <mergeCell ref="B7:D7"/>
    <mergeCell ref="B1:G1"/>
    <mergeCell ref="B2:G2"/>
    <mergeCell ref="B4:D4"/>
    <mergeCell ref="B5:D5"/>
    <mergeCell ref="B6:D6"/>
  </mergeCells>
  <conditionalFormatting sqref="B11:E11">
    <cfRule type="expression" dxfId="252" priority="2">
      <formula>$G$9</formula>
    </cfRule>
  </conditionalFormatting>
  <conditionalFormatting sqref="B12:E12">
    <cfRule type="expression" dxfId="251" priority="1">
      <formula>$G$10</formula>
    </cfRule>
  </conditionalFormatting>
  <conditionalFormatting sqref="D11:G11">
    <cfRule type="expression" dxfId="250" priority="4">
      <formula>$I$9</formula>
    </cfRule>
    <cfRule type="cellIs" dxfId="249" priority="5" operator="lessThan">
      <formula>10000000</formula>
    </cfRule>
    <cfRule type="expression" dxfId="248" priority="9">
      <formula>$H$8</formula>
    </cfRule>
  </conditionalFormatting>
  <conditionalFormatting sqref="D12:G12">
    <cfRule type="expression" dxfId="247" priority="3">
      <formula>$I$10</formula>
    </cfRule>
    <cfRule type="expression" dxfId="246" priority="8">
      <formula>$G$8</formula>
    </cfRule>
  </conditionalFormatting>
  <hyperlinks>
    <hyperlink ref="F11:G11" location="'1. Kontrola'!A1" display="'1. Kontrola'!A1" xr:uid="{00000000-0004-0000-0200-000000000000}"/>
    <hyperlink ref="F12:G12" location="'1. Kontrola'!A1" display="'1. Kontrola'!A1" xr:uid="{00000000-0004-0000-0200-000001000000}"/>
  </hyperlinks>
  <pageMargins left="0.7" right="0.7" top="0.75" bottom="0.75" header="0.3" footer="0.3"/>
  <pageSetup paperSize="9" orientation="portrait" horizontalDpi="300" verticalDpi="0" r:id="rId1"/>
  <drawing r:id="rId2"/>
  <tableParts count="1">
    <tablePart r:id="rId3"/>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C113"/>
  <sheetViews>
    <sheetView showGridLines="0" workbookViewId="0"/>
  </sheetViews>
  <sheetFormatPr defaultRowHeight="15" x14ac:dyDescent="0.25"/>
  <cols>
    <col min="3" max="3" width="87.7109375" customWidth="1"/>
  </cols>
  <sheetData>
    <row r="1" spans="1:3" ht="15.75" thickBot="1" x14ac:dyDescent="0.3">
      <c r="A1" s="32"/>
      <c r="B1" s="32"/>
      <c r="C1" s="32"/>
    </row>
    <row r="2" spans="1:3" ht="21.75" thickBot="1" x14ac:dyDescent="0.3">
      <c r="A2" s="32"/>
      <c r="B2" s="69" t="s">
        <v>249</v>
      </c>
      <c r="C2" s="70" t="s">
        <v>483</v>
      </c>
    </row>
    <row r="3" spans="1:3" x14ac:dyDescent="0.25">
      <c r="A3" s="32"/>
      <c r="B3" s="33" t="s">
        <v>123</v>
      </c>
      <c r="C3" s="34" t="s">
        <v>256</v>
      </c>
    </row>
    <row r="4" spans="1:3" x14ac:dyDescent="0.25">
      <c r="A4" s="32"/>
      <c r="B4" s="35">
        <v>44197</v>
      </c>
      <c r="C4" s="36" t="s">
        <v>484</v>
      </c>
    </row>
    <row r="5" spans="1:3" x14ac:dyDescent="0.25">
      <c r="A5" s="32"/>
      <c r="B5" s="35">
        <v>44228</v>
      </c>
      <c r="C5" s="36" t="s">
        <v>485</v>
      </c>
    </row>
    <row r="6" spans="1:3" x14ac:dyDescent="0.25">
      <c r="A6" s="32"/>
      <c r="B6" s="35">
        <v>44256</v>
      </c>
      <c r="C6" s="36" t="s">
        <v>486</v>
      </c>
    </row>
    <row r="7" spans="1:3" x14ac:dyDescent="0.25">
      <c r="A7" s="32"/>
      <c r="B7" s="452">
        <v>44287</v>
      </c>
      <c r="C7" s="36" t="s">
        <v>487</v>
      </c>
    </row>
    <row r="8" spans="1:3" x14ac:dyDescent="0.25">
      <c r="A8" s="32"/>
      <c r="B8" s="453"/>
      <c r="C8" s="37" t="s">
        <v>488</v>
      </c>
    </row>
    <row r="9" spans="1:3" x14ac:dyDescent="0.25">
      <c r="A9" s="32"/>
      <c r="B9" s="454"/>
      <c r="C9" s="37" t="s">
        <v>489</v>
      </c>
    </row>
    <row r="10" spans="1:3" x14ac:dyDescent="0.25">
      <c r="A10" s="32"/>
      <c r="B10" s="38" t="s">
        <v>490</v>
      </c>
      <c r="C10" s="36" t="s">
        <v>491</v>
      </c>
    </row>
    <row r="11" spans="1:3" x14ac:dyDescent="0.25">
      <c r="A11" s="32"/>
      <c r="B11" s="35">
        <v>44198</v>
      </c>
      <c r="C11" s="36" t="s">
        <v>492</v>
      </c>
    </row>
    <row r="12" spans="1:3" ht="25.5" x14ac:dyDescent="0.25">
      <c r="A12" s="32"/>
      <c r="B12" s="35">
        <v>44229</v>
      </c>
      <c r="C12" s="36" t="s">
        <v>493</v>
      </c>
    </row>
    <row r="13" spans="1:3" x14ac:dyDescent="0.25">
      <c r="A13" s="32"/>
      <c r="B13" s="452">
        <v>44257</v>
      </c>
      <c r="C13" s="36" t="s">
        <v>494</v>
      </c>
    </row>
    <row r="14" spans="1:3" x14ac:dyDescent="0.25">
      <c r="A14" s="32"/>
      <c r="B14" s="453"/>
      <c r="C14" s="37" t="s">
        <v>495</v>
      </c>
    </row>
    <row r="15" spans="1:3" ht="25.5" x14ac:dyDescent="0.25">
      <c r="A15" s="32"/>
      <c r="B15" s="453"/>
      <c r="C15" s="37" t="s">
        <v>496</v>
      </c>
    </row>
    <row r="16" spans="1:3" ht="25.5" x14ac:dyDescent="0.25">
      <c r="A16" s="32"/>
      <c r="B16" s="454"/>
      <c r="C16" s="37" t="s">
        <v>497</v>
      </c>
    </row>
    <row r="17" spans="1:3" x14ac:dyDescent="0.25">
      <c r="A17" s="32"/>
      <c r="B17" s="35">
        <v>44288</v>
      </c>
      <c r="C17" s="36" t="s">
        <v>498</v>
      </c>
    </row>
    <row r="18" spans="1:3" x14ac:dyDescent="0.25">
      <c r="A18" s="32"/>
      <c r="B18" s="452">
        <v>44318</v>
      </c>
      <c r="C18" s="36" t="s">
        <v>499</v>
      </c>
    </row>
    <row r="19" spans="1:3" ht="25.5" x14ac:dyDescent="0.25">
      <c r="A19" s="32"/>
      <c r="B19" s="453"/>
      <c r="C19" s="37" t="s">
        <v>500</v>
      </c>
    </row>
    <row r="20" spans="1:3" ht="38.25" x14ac:dyDescent="0.25">
      <c r="A20" s="32"/>
      <c r="B20" s="454"/>
      <c r="C20" s="37" t="s">
        <v>501</v>
      </c>
    </row>
    <row r="21" spans="1:3" ht="27" x14ac:dyDescent="0.25">
      <c r="A21" s="32"/>
      <c r="B21" s="35">
        <v>44349</v>
      </c>
      <c r="C21" s="36" t="s">
        <v>502</v>
      </c>
    </row>
    <row r="22" spans="1:3" x14ac:dyDescent="0.25">
      <c r="A22" s="32"/>
      <c r="B22" s="38" t="s">
        <v>503</v>
      </c>
      <c r="C22" s="36" t="s">
        <v>504</v>
      </c>
    </row>
    <row r="23" spans="1:3" x14ac:dyDescent="0.25">
      <c r="A23" s="32"/>
      <c r="B23" s="452">
        <v>44199</v>
      </c>
      <c r="C23" s="36" t="s">
        <v>505</v>
      </c>
    </row>
    <row r="24" spans="1:3" ht="25.5" x14ac:dyDescent="0.25">
      <c r="A24" s="32"/>
      <c r="B24" s="453"/>
      <c r="C24" s="37" t="s">
        <v>506</v>
      </c>
    </row>
    <row r="25" spans="1:3" x14ac:dyDescent="0.25">
      <c r="A25" s="32"/>
      <c r="B25" s="453"/>
      <c r="C25" s="37" t="s">
        <v>507</v>
      </c>
    </row>
    <row r="26" spans="1:3" x14ac:dyDescent="0.25">
      <c r="A26" s="32"/>
      <c r="B26" s="454"/>
      <c r="C26" s="37" t="s">
        <v>508</v>
      </c>
    </row>
    <row r="27" spans="1:3" x14ac:dyDescent="0.25">
      <c r="A27" s="32"/>
      <c r="B27" s="35">
        <v>44230</v>
      </c>
      <c r="C27" s="36" t="s">
        <v>509</v>
      </c>
    </row>
    <row r="28" spans="1:3" x14ac:dyDescent="0.25">
      <c r="A28" s="32"/>
      <c r="B28" s="35">
        <v>44258</v>
      </c>
      <c r="C28" s="36" t="s">
        <v>510</v>
      </c>
    </row>
    <row r="29" spans="1:3" x14ac:dyDescent="0.25">
      <c r="A29" s="32"/>
      <c r="B29" s="35">
        <v>44289</v>
      </c>
      <c r="C29" s="36" t="s">
        <v>511</v>
      </c>
    </row>
    <row r="30" spans="1:3" ht="39.75" x14ac:dyDescent="0.25">
      <c r="A30" s="32"/>
      <c r="B30" s="35">
        <v>44319</v>
      </c>
      <c r="C30" s="36" t="s">
        <v>512</v>
      </c>
    </row>
    <row r="31" spans="1:3" x14ac:dyDescent="0.25">
      <c r="A31" s="32"/>
      <c r="B31" s="455" t="s">
        <v>513</v>
      </c>
      <c r="C31" s="36" t="s">
        <v>514</v>
      </c>
    </row>
    <row r="32" spans="1:3" ht="38.25" x14ac:dyDescent="0.25">
      <c r="A32" s="32"/>
      <c r="B32" s="457"/>
      <c r="C32" s="36" t="s">
        <v>515</v>
      </c>
    </row>
    <row r="33" spans="1:3" x14ac:dyDescent="0.25">
      <c r="A33" s="32"/>
      <c r="B33" s="452">
        <v>44200</v>
      </c>
      <c r="C33" s="36" t="s">
        <v>516</v>
      </c>
    </row>
    <row r="34" spans="1:3" ht="25.5" x14ac:dyDescent="0.25">
      <c r="A34" s="32"/>
      <c r="B34" s="453"/>
      <c r="C34" s="37" t="s">
        <v>517</v>
      </c>
    </row>
    <row r="35" spans="1:3" ht="25.5" x14ac:dyDescent="0.25">
      <c r="A35" s="32"/>
      <c r="B35" s="453"/>
      <c r="C35" s="37" t="s">
        <v>518</v>
      </c>
    </row>
    <row r="36" spans="1:3" x14ac:dyDescent="0.25">
      <c r="A36" s="32"/>
      <c r="B36" s="453"/>
      <c r="C36" s="37" t="s">
        <v>519</v>
      </c>
    </row>
    <row r="37" spans="1:3" x14ac:dyDescent="0.25">
      <c r="A37" s="32"/>
      <c r="B37" s="453"/>
      <c r="C37" s="37" t="s">
        <v>520</v>
      </c>
    </row>
    <row r="38" spans="1:3" x14ac:dyDescent="0.25">
      <c r="A38" s="32"/>
      <c r="B38" s="453"/>
      <c r="C38" s="37" t="s">
        <v>521</v>
      </c>
    </row>
    <row r="39" spans="1:3" x14ac:dyDescent="0.25">
      <c r="A39" s="32"/>
      <c r="B39" s="453"/>
      <c r="C39" s="37" t="s">
        <v>522</v>
      </c>
    </row>
    <row r="40" spans="1:3" x14ac:dyDescent="0.25">
      <c r="A40" s="32"/>
      <c r="B40" s="453"/>
      <c r="C40" s="37" t="s">
        <v>523</v>
      </c>
    </row>
    <row r="41" spans="1:3" x14ac:dyDescent="0.25">
      <c r="A41" s="32"/>
      <c r="B41" s="453"/>
      <c r="C41" s="37" t="s">
        <v>524</v>
      </c>
    </row>
    <row r="42" spans="1:3" x14ac:dyDescent="0.25">
      <c r="A42" s="32"/>
      <c r="B42" s="453"/>
      <c r="C42" s="37" t="s">
        <v>525</v>
      </c>
    </row>
    <row r="43" spans="1:3" x14ac:dyDescent="0.25">
      <c r="A43" s="32"/>
      <c r="B43" s="453"/>
      <c r="C43" s="37" t="s">
        <v>526</v>
      </c>
    </row>
    <row r="44" spans="1:3" x14ac:dyDescent="0.25">
      <c r="A44" s="32"/>
      <c r="B44" s="454"/>
      <c r="C44" s="37" t="s">
        <v>527</v>
      </c>
    </row>
    <row r="45" spans="1:3" x14ac:dyDescent="0.25">
      <c r="A45" s="32"/>
      <c r="B45" s="452">
        <v>44231</v>
      </c>
      <c r="C45" s="36" t="s">
        <v>528</v>
      </c>
    </row>
    <row r="46" spans="1:3" ht="25.5" x14ac:dyDescent="0.25">
      <c r="A46" s="32"/>
      <c r="B46" s="453"/>
      <c r="C46" s="37" t="s">
        <v>529</v>
      </c>
    </row>
    <row r="47" spans="1:3" ht="25.5" x14ac:dyDescent="0.25">
      <c r="A47" s="32"/>
      <c r="B47" s="453"/>
      <c r="C47" s="37" t="s">
        <v>530</v>
      </c>
    </row>
    <row r="48" spans="1:3" x14ac:dyDescent="0.25">
      <c r="A48" s="32"/>
      <c r="B48" s="453"/>
      <c r="C48" s="37" t="s">
        <v>531</v>
      </c>
    </row>
    <row r="49" spans="1:3" ht="25.5" x14ac:dyDescent="0.25">
      <c r="A49" s="32"/>
      <c r="B49" s="453"/>
      <c r="C49" s="37" t="s">
        <v>532</v>
      </c>
    </row>
    <row r="50" spans="1:3" x14ac:dyDescent="0.25">
      <c r="A50" s="32"/>
      <c r="B50" s="454"/>
      <c r="C50" s="37" t="s">
        <v>533</v>
      </c>
    </row>
    <row r="51" spans="1:3" x14ac:dyDescent="0.25">
      <c r="A51" s="32"/>
      <c r="B51" s="35">
        <v>44259</v>
      </c>
      <c r="C51" s="36" t="s">
        <v>534</v>
      </c>
    </row>
    <row r="52" spans="1:3" x14ac:dyDescent="0.25">
      <c r="A52" s="32"/>
      <c r="B52" s="35">
        <v>44290</v>
      </c>
      <c r="C52" s="36" t="s">
        <v>535</v>
      </c>
    </row>
    <row r="53" spans="1:3" x14ac:dyDescent="0.25">
      <c r="A53" s="32"/>
      <c r="B53" s="35">
        <v>44320</v>
      </c>
      <c r="C53" s="36" t="s">
        <v>536</v>
      </c>
    </row>
    <row r="54" spans="1:3" x14ac:dyDescent="0.25">
      <c r="A54" s="32"/>
      <c r="B54" s="35">
        <v>44351</v>
      </c>
      <c r="C54" s="36" t="s">
        <v>537</v>
      </c>
    </row>
    <row r="55" spans="1:3" x14ac:dyDescent="0.25">
      <c r="A55" s="32"/>
      <c r="B55" s="38" t="s">
        <v>538</v>
      </c>
      <c r="C55" s="36" t="s">
        <v>539</v>
      </c>
    </row>
    <row r="56" spans="1:3" ht="25.5" x14ac:dyDescent="0.25">
      <c r="A56" s="32"/>
      <c r="B56" s="452">
        <v>44201</v>
      </c>
      <c r="C56" s="36" t="s">
        <v>540</v>
      </c>
    </row>
    <row r="57" spans="1:3" x14ac:dyDescent="0.25">
      <c r="A57" s="32"/>
      <c r="B57" s="453"/>
      <c r="C57" s="37" t="s">
        <v>541</v>
      </c>
    </row>
    <row r="58" spans="1:3" x14ac:dyDescent="0.25">
      <c r="A58" s="32"/>
      <c r="B58" s="453"/>
      <c r="C58" s="37" t="s">
        <v>542</v>
      </c>
    </row>
    <row r="59" spans="1:3" x14ac:dyDescent="0.25">
      <c r="A59" s="32"/>
      <c r="B59" s="453"/>
      <c r="C59" s="37" t="s">
        <v>543</v>
      </c>
    </row>
    <row r="60" spans="1:3" x14ac:dyDescent="0.25">
      <c r="A60" s="32"/>
      <c r="B60" s="453"/>
      <c r="C60" s="37" t="s">
        <v>544</v>
      </c>
    </row>
    <row r="61" spans="1:3" x14ac:dyDescent="0.25">
      <c r="A61" s="32"/>
      <c r="B61" s="453"/>
      <c r="C61" s="37" t="s">
        <v>545</v>
      </c>
    </row>
    <row r="62" spans="1:3" x14ac:dyDescent="0.25">
      <c r="A62" s="32"/>
      <c r="B62" s="453"/>
      <c r="C62" s="37" t="s">
        <v>546</v>
      </c>
    </row>
    <row r="63" spans="1:3" x14ac:dyDescent="0.25">
      <c r="A63" s="32"/>
      <c r="B63" s="453"/>
      <c r="C63" s="37" t="s">
        <v>547</v>
      </c>
    </row>
    <row r="64" spans="1:3" x14ac:dyDescent="0.25">
      <c r="A64" s="32"/>
      <c r="B64" s="453"/>
      <c r="C64" s="37" t="s">
        <v>548</v>
      </c>
    </row>
    <row r="65" spans="1:3" x14ac:dyDescent="0.25">
      <c r="A65" s="32"/>
      <c r="B65" s="453"/>
      <c r="C65" s="37" t="s">
        <v>549</v>
      </c>
    </row>
    <row r="66" spans="1:3" x14ac:dyDescent="0.25">
      <c r="A66" s="32"/>
      <c r="B66" s="453"/>
      <c r="C66" s="37" t="s">
        <v>550</v>
      </c>
    </row>
    <row r="67" spans="1:3" x14ac:dyDescent="0.25">
      <c r="A67" s="32"/>
      <c r="B67" s="454"/>
      <c r="C67" s="37" t="s">
        <v>551</v>
      </c>
    </row>
    <row r="68" spans="1:3" x14ac:dyDescent="0.25">
      <c r="A68" s="32"/>
      <c r="B68" s="452">
        <v>44232</v>
      </c>
      <c r="C68" s="36" t="s">
        <v>552</v>
      </c>
    </row>
    <row r="69" spans="1:3" x14ac:dyDescent="0.25">
      <c r="A69" s="32"/>
      <c r="B69" s="453"/>
      <c r="C69" s="37" t="s">
        <v>553</v>
      </c>
    </row>
    <row r="70" spans="1:3" x14ac:dyDescent="0.25">
      <c r="A70" s="32"/>
      <c r="B70" s="454"/>
      <c r="C70" s="37" t="s">
        <v>554</v>
      </c>
    </row>
    <row r="71" spans="1:3" ht="25.5" x14ac:dyDescent="0.25">
      <c r="A71" s="32"/>
      <c r="B71" s="455"/>
      <c r="C71" s="37" t="s">
        <v>555</v>
      </c>
    </row>
    <row r="72" spans="1:3" x14ac:dyDescent="0.25">
      <c r="A72" s="32"/>
      <c r="B72" s="456"/>
      <c r="C72" s="37" t="s">
        <v>556</v>
      </c>
    </row>
    <row r="73" spans="1:3" x14ac:dyDescent="0.25">
      <c r="A73" s="32"/>
      <c r="B73" s="456"/>
      <c r="C73" s="37" t="s">
        <v>557</v>
      </c>
    </row>
    <row r="74" spans="1:3" x14ac:dyDescent="0.25">
      <c r="A74" s="32"/>
      <c r="B74" s="456"/>
      <c r="C74" s="37" t="s">
        <v>558</v>
      </c>
    </row>
    <row r="75" spans="1:3" x14ac:dyDescent="0.25">
      <c r="A75" s="32"/>
      <c r="B75" s="456"/>
      <c r="C75" s="37" t="s">
        <v>559</v>
      </c>
    </row>
    <row r="76" spans="1:3" ht="25.5" x14ac:dyDescent="0.25">
      <c r="A76" s="32"/>
      <c r="B76" s="456"/>
      <c r="C76" s="37" t="s">
        <v>560</v>
      </c>
    </row>
    <row r="77" spans="1:3" ht="38.25" x14ac:dyDescent="0.25">
      <c r="A77" s="32"/>
      <c r="B77" s="456"/>
      <c r="C77" s="37" t="s">
        <v>561</v>
      </c>
    </row>
    <row r="78" spans="1:3" x14ac:dyDescent="0.25">
      <c r="A78" s="32"/>
      <c r="B78" s="456"/>
      <c r="C78" s="37" t="s">
        <v>556</v>
      </c>
    </row>
    <row r="79" spans="1:3" x14ac:dyDescent="0.25">
      <c r="A79" s="32"/>
      <c r="B79" s="456"/>
      <c r="C79" s="37" t="s">
        <v>562</v>
      </c>
    </row>
    <row r="80" spans="1:3" x14ac:dyDescent="0.25">
      <c r="A80" s="32"/>
      <c r="B80" s="456"/>
      <c r="C80" s="37" t="s">
        <v>563</v>
      </c>
    </row>
    <row r="81" spans="1:3" ht="25.5" x14ac:dyDescent="0.25">
      <c r="A81" s="32"/>
      <c r="B81" s="456"/>
      <c r="C81" s="37" t="s">
        <v>564</v>
      </c>
    </row>
    <row r="82" spans="1:3" ht="25.5" x14ac:dyDescent="0.25">
      <c r="A82" s="32"/>
      <c r="B82" s="457"/>
      <c r="C82" s="36" t="s">
        <v>565</v>
      </c>
    </row>
    <row r="83" spans="1:3" ht="25.5" x14ac:dyDescent="0.25">
      <c r="A83" s="32"/>
      <c r="B83" s="35">
        <v>44291</v>
      </c>
      <c r="C83" s="36" t="s">
        <v>566</v>
      </c>
    </row>
    <row r="84" spans="1:3" ht="38.25" x14ac:dyDescent="0.25">
      <c r="A84" s="32"/>
      <c r="B84" s="35">
        <v>44321</v>
      </c>
      <c r="C84" s="36" t="s">
        <v>567</v>
      </c>
    </row>
    <row r="85" spans="1:3" x14ac:dyDescent="0.25">
      <c r="A85" s="32"/>
      <c r="B85" s="35">
        <v>44352</v>
      </c>
      <c r="C85" s="36" t="s">
        <v>568</v>
      </c>
    </row>
    <row r="86" spans="1:3" x14ac:dyDescent="0.25">
      <c r="A86" s="32"/>
      <c r="B86" s="38" t="s">
        <v>569</v>
      </c>
      <c r="C86" s="36" t="s">
        <v>570</v>
      </c>
    </row>
    <row r="87" spans="1:3" x14ac:dyDescent="0.25">
      <c r="A87" s="32"/>
      <c r="B87" s="452">
        <v>44202</v>
      </c>
      <c r="C87" s="36" t="s">
        <v>571</v>
      </c>
    </row>
    <row r="88" spans="1:3" x14ac:dyDescent="0.25">
      <c r="A88" s="32"/>
      <c r="B88" s="453"/>
      <c r="C88" s="37" t="s">
        <v>572</v>
      </c>
    </row>
    <row r="89" spans="1:3" x14ac:dyDescent="0.25">
      <c r="A89" s="32"/>
      <c r="B89" s="453"/>
      <c r="C89" s="37" t="s">
        <v>573</v>
      </c>
    </row>
    <row r="90" spans="1:3" ht="27" x14ac:dyDescent="0.25">
      <c r="A90" s="32"/>
      <c r="B90" s="454"/>
      <c r="C90" s="37" t="s">
        <v>574</v>
      </c>
    </row>
    <row r="91" spans="1:3" ht="25.5" x14ac:dyDescent="0.25">
      <c r="A91" s="32"/>
      <c r="B91" s="35">
        <v>44233</v>
      </c>
      <c r="C91" s="36" t="s">
        <v>575</v>
      </c>
    </row>
    <row r="92" spans="1:3" x14ac:dyDescent="0.25">
      <c r="A92" s="32"/>
      <c r="B92" s="35">
        <v>44261</v>
      </c>
      <c r="C92" s="36" t="s">
        <v>576</v>
      </c>
    </row>
    <row r="93" spans="1:3" x14ac:dyDescent="0.25">
      <c r="A93" s="32"/>
      <c r="B93" s="455"/>
      <c r="C93" s="37" t="s">
        <v>577</v>
      </c>
    </row>
    <row r="94" spans="1:3" ht="25.5" x14ac:dyDescent="0.25">
      <c r="A94" s="32"/>
      <c r="B94" s="456"/>
      <c r="C94" s="37" t="s">
        <v>578</v>
      </c>
    </row>
    <row r="95" spans="1:3" ht="25.5" x14ac:dyDescent="0.25">
      <c r="A95" s="32"/>
      <c r="B95" s="456"/>
      <c r="C95" s="37" t="s">
        <v>579</v>
      </c>
    </row>
    <row r="96" spans="1:3" ht="25.5" x14ac:dyDescent="0.25">
      <c r="A96" s="32"/>
      <c r="B96" s="456"/>
      <c r="C96" s="37" t="s">
        <v>580</v>
      </c>
    </row>
    <row r="97" spans="1:3" ht="25.5" x14ac:dyDescent="0.25">
      <c r="A97" s="32"/>
      <c r="B97" s="456"/>
      <c r="C97" s="37" t="s">
        <v>581</v>
      </c>
    </row>
    <row r="98" spans="1:3" x14ac:dyDescent="0.25">
      <c r="A98" s="32"/>
      <c r="B98" s="456"/>
      <c r="C98" s="37" t="s">
        <v>582</v>
      </c>
    </row>
    <row r="99" spans="1:3" ht="25.5" x14ac:dyDescent="0.25">
      <c r="A99" s="32"/>
      <c r="B99" s="456"/>
      <c r="C99" s="37" t="s">
        <v>583</v>
      </c>
    </row>
    <row r="100" spans="1:3" x14ac:dyDescent="0.25">
      <c r="A100" s="32"/>
      <c r="B100" s="456"/>
      <c r="C100" s="36" t="s">
        <v>584</v>
      </c>
    </row>
    <row r="101" spans="1:3" x14ac:dyDescent="0.25">
      <c r="A101" s="32"/>
      <c r="B101" s="456"/>
      <c r="C101" s="36" t="s">
        <v>585</v>
      </c>
    </row>
    <row r="102" spans="1:3" x14ac:dyDescent="0.25">
      <c r="A102" s="32"/>
      <c r="B102" s="456"/>
      <c r="C102" s="39"/>
    </row>
    <row r="103" spans="1:3" ht="25.5" x14ac:dyDescent="0.25">
      <c r="A103" s="32"/>
      <c r="B103" s="457"/>
      <c r="C103" s="37" t="s">
        <v>586</v>
      </c>
    </row>
    <row r="104" spans="1:3" ht="25.5" x14ac:dyDescent="0.25">
      <c r="A104" s="32"/>
      <c r="B104" s="35">
        <v>44322</v>
      </c>
      <c r="C104" s="36" t="s">
        <v>587</v>
      </c>
    </row>
    <row r="105" spans="1:3" x14ac:dyDescent="0.25">
      <c r="A105" s="32"/>
      <c r="B105" s="452">
        <v>44353</v>
      </c>
      <c r="C105" s="36" t="s">
        <v>588</v>
      </c>
    </row>
    <row r="106" spans="1:3" x14ac:dyDescent="0.25">
      <c r="A106" s="32"/>
      <c r="B106" s="453"/>
      <c r="C106" s="37" t="s">
        <v>589</v>
      </c>
    </row>
    <row r="107" spans="1:3" x14ac:dyDescent="0.25">
      <c r="A107" s="32"/>
      <c r="B107" s="453"/>
      <c r="C107" s="37" t="s">
        <v>590</v>
      </c>
    </row>
    <row r="108" spans="1:3" x14ac:dyDescent="0.25">
      <c r="A108" s="32"/>
      <c r="B108" s="454"/>
      <c r="C108" s="37" t="s">
        <v>591</v>
      </c>
    </row>
    <row r="109" spans="1:3" ht="51" x14ac:dyDescent="0.25">
      <c r="A109" s="32"/>
      <c r="B109" s="35">
        <v>44383</v>
      </c>
      <c r="C109" s="36" t="s">
        <v>592</v>
      </c>
    </row>
    <row r="110" spans="1:3" x14ac:dyDescent="0.25">
      <c r="A110" s="32"/>
      <c r="B110" s="35">
        <v>44414</v>
      </c>
      <c r="C110" s="36" t="s">
        <v>593</v>
      </c>
    </row>
    <row r="111" spans="1:3" ht="27" x14ac:dyDescent="0.25">
      <c r="A111" s="32"/>
      <c r="B111" s="35">
        <v>44445</v>
      </c>
      <c r="C111" s="36" t="s">
        <v>594</v>
      </c>
    </row>
    <row r="112" spans="1:3" ht="27" x14ac:dyDescent="0.25">
      <c r="A112" s="32"/>
      <c r="B112" s="35">
        <v>44475</v>
      </c>
      <c r="C112" s="36" t="s">
        <v>595</v>
      </c>
    </row>
    <row r="113" spans="1:3" ht="26.25" thickBot="1" x14ac:dyDescent="0.3">
      <c r="A113" s="32"/>
      <c r="B113" s="40">
        <v>44506</v>
      </c>
      <c r="C113" s="41" t="s">
        <v>596</v>
      </c>
    </row>
  </sheetData>
  <mergeCells count="13">
    <mergeCell ref="B33:B44"/>
    <mergeCell ref="B7:B9"/>
    <mergeCell ref="B13:B16"/>
    <mergeCell ref="B18:B20"/>
    <mergeCell ref="B23:B26"/>
    <mergeCell ref="B31:B32"/>
    <mergeCell ref="B105:B108"/>
    <mergeCell ref="B45:B50"/>
    <mergeCell ref="B56:B67"/>
    <mergeCell ref="B68:B70"/>
    <mergeCell ref="B71:B82"/>
    <mergeCell ref="B87:B90"/>
    <mergeCell ref="B93:B103"/>
  </mergeCells>
  <pageMargins left="0.7" right="0.7" top="0.75" bottom="0.75" header="0.3" footer="0.3"/>
  <pageSetup paperSize="9" orientation="portrait" horizontalDpi="300" verticalDpi="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8:M50"/>
  <sheetViews>
    <sheetView showGridLines="0" workbookViewId="0">
      <selection activeCell="Y14" sqref="Y14"/>
    </sheetView>
  </sheetViews>
  <sheetFormatPr defaultRowHeight="15" x14ac:dyDescent="0.25"/>
  <sheetData>
    <row r="28" spans="2:2" x14ac:dyDescent="0.25">
      <c r="B28" t="s">
        <v>597</v>
      </c>
    </row>
    <row r="39" spans="1:13" x14ac:dyDescent="0.25">
      <c r="A39" s="119" t="s">
        <v>598</v>
      </c>
      <c r="M39" t="s">
        <v>597</v>
      </c>
    </row>
    <row r="50" spans="1:1" x14ac:dyDescent="0.25">
      <c r="A50" t="s">
        <v>597</v>
      </c>
    </row>
  </sheetData>
  <pageMargins left="0.7" right="0.7" top="0.75" bottom="0.75" header="0.3" footer="0.3"/>
  <pageSetup paperSize="9" orientation="portrait" verticalDpi="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G97"/>
  <sheetViews>
    <sheetView showGridLines="0" workbookViewId="0">
      <selection activeCell="K17" sqref="K17"/>
    </sheetView>
  </sheetViews>
  <sheetFormatPr defaultRowHeight="15" x14ac:dyDescent="0.25"/>
  <cols>
    <col min="1" max="1" width="75.28515625" customWidth="1"/>
    <col min="2" max="2" width="17.28515625" customWidth="1"/>
    <col min="3" max="3" width="19.28515625" customWidth="1"/>
    <col min="4" max="4" width="58.7109375" customWidth="1"/>
    <col min="5" max="5" width="16.28515625" customWidth="1"/>
    <col min="6" max="6" width="19.7109375" customWidth="1"/>
    <col min="7" max="7" width="16.5703125" customWidth="1"/>
  </cols>
  <sheetData>
    <row r="1" spans="1:7" ht="15.75" thickBot="1" x14ac:dyDescent="0.3"/>
    <row r="2" spans="1:7" ht="38.25" customHeight="1" thickBot="1" x14ac:dyDescent="0.3">
      <c r="A2" s="470" t="s">
        <v>599</v>
      </c>
      <c r="B2" s="471"/>
      <c r="C2" s="471"/>
      <c r="D2" s="470" t="s">
        <v>600</v>
      </c>
      <c r="E2" s="471"/>
      <c r="F2" s="471"/>
      <c r="G2" s="472"/>
    </row>
    <row r="3" spans="1:7" ht="15.75" thickBot="1" x14ac:dyDescent="0.3">
      <c r="A3" s="106" t="s">
        <v>601</v>
      </c>
      <c r="B3" s="458" t="s">
        <v>602</v>
      </c>
      <c r="C3" s="459"/>
      <c r="D3" s="104" t="s">
        <v>603</v>
      </c>
      <c r="E3" s="105" t="s">
        <v>604</v>
      </c>
      <c r="F3" s="473" t="s">
        <v>602</v>
      </c>
      <c r="G3" s="474"/>
    </row>
    <row r="4" spans="1:7" ht="15.75" thickBot="1" x14ac:dyDescent="0.3">
      <c r="A4" s="104" t="s">
        <v>605</v>
      </c>
      <c r="B4" s="101" t="s">
        <v>606</v>
      </c>
      <c r="C4" s="100" t="s">
        <v>607</v>
      </c>
      <c r="D4" s="104" t="s">
        <v>605</v>
      </c>
      <c r="E4" s="101"/>
      <c r="F4" s="101" t="s">
        <v>606</v>
      </c>
      <c r="G4" s="100" t="s">
        <v>607</v>
      </c>
    </row>
    <row r="5" spans="1:7" ht="15.75" thickBot="1" x14ac:dyDescent="0.3">
      <c r="A5" s="104"/>
      <c r="B5" s="101" t="s">
        <v>19</v>
      </c>
      <c r="C5" s="103" t="s">
        <v>43</v>
      </c>
      <c r="D5" s="102"/>
      <c r="E5" s="101"/>
      <c r="F5" s="101" t="s">
        <v>19</v>
      </c>
      <c r="G5" s="100" t="s">
        <v>43</v>
      </c>
    </row>
    <row r="6" spans="1:7" ht="15.75" thickBot="1" x14ac:dyDescent="0.3">
      <c r="A6" s="81" t="s">
        <v>608</v>
      </c>
      <c r="B6" s="79"/>
      <c r="C6" s="94"/>
      <c r="D6" s="81" t="s">
        <v>609</v>
      </c>
      <c r="E6" s="89" t="s">
        <v>610</v>
      </c>
      <c r="F6" s="89">
        <v>5000</v>
      </c>
      <c r="G6" s="88">
        <v>10000</v>
      </c>
    </row>
    <row r="7" spans="1:7" ht="15.75" thickBot="1" x14ac:dyDescent="0.3">
      <c r="A7" s="81" t="s">
        <v>611</v>
      </c>
      <c r="B7" s="79">
        <v>5</v>
      </c>
      <c r="C7" s="94">
        <v>20</v>
      </c>
      <c r="D7" s="81" t="s">
        <v>612</v>
      </c>
      <c r="E7" s="89" t="s">
        <v>610</v>
      </c>
      <c r="F7" s="89">
        <v>1250</v>
      </c>
      <c r="G7" s="88">
        <v>5000</v>
      </c>
    </row>
    <row r="8" spans="1:7" ht="15.75" thickBot="1" x14ac:dyDescent="0.3">
      <c r="A8" s="91" t="s">
        <v>613</v>
      </c>
      <c r="B8" s="460">
        <v>50</v>
      </c>
      <c r="C8" s="463">
        <v>200</v>
      </c>
      <c r="D8" s="81" t="s">
        <v>614</v>
      </c>
      <c r="E8" s="89" t="s">
        <v>610</v>
      </c>
      <c r="F8" s="89">
        <v>350</v>
      </c>
      <c r="G8" s="88">
        <v>2500</v>
      </c>
    </row>
    <row r="9" spans="1:7" ht="15.75" thickBot="1" x14ac:dyDescent="0.3">
      <c r="A9" s="95" t="s">
        <v>615</v>
      </c>
      <c r="B9" s="461"/>
      <c r="C9" s="464"/>
      <c r="D9" s="81" t="s">
        <v>616</v>
      </c>
      <c r="E9" s="89" t="s">
        <v>610</v>
      </c>
      <c r="F9" s="89">
        <v>10</v>
      </c>
      <c r="G9" s="88">
        <v>50</v>
      </c>
    </row>
    <row r="10" spans="1:7" ht="15.75" thickBot="1" x14ac:dyDescent="0.3">
      <c r="A10" s="90" t="s">
        <v>617</v>
      </c>
      <c r="B10" s="462"/>
      <c r="C10" s="465"/>
      <c r="D10" s="81" t="s">
        <v>618</v>
      </c>
      <c r="E10" s="89" t="s">
        <v>610</v>
      </c>
      <c r="F10" s="89">
        <v>5000</v>
      </c>
      <c r="G10" s="88">
        <v>10000</v>
      </c>
    </row>
    <row r="11" spans="1:7" ht="15.75" thickBot="1" x14ac:dyDescent="0.3">
      <c r="A11" s="91" t="s">
        <v>619</v>
      </c>
      <c r="B11" s="460">
        <v>50</v>
      </c>
      <c r="C11" s="463">
        <v>200</v>
      </c>
      <c r="D11" s="81" t="s">
        <v>620</v>
      </c>
      <c r="E11" s="89" t="s">
        <v>610</v>
      </c>
      <c r="F11" s="89">
        <v>1250</v>
      </c>
      <c r="G11" s="88">
        <v>5000</v>
      </c>
    </row>
    <row r="12" spans="1:7" ht="15.75" thickBot="1" x14ac:dyDescent="0.3">
      <c r="A12" s="90" t="s">
        <v>621</v>
      </c>
      <c r="B12" s="462"/>
      <c r="C12" s="465"/>
      <c r="D12" s="81" t="s">
        <v>622</v>
      </c>
      <c r="E12" s="89" t="s">
        <v>623</v>
      </c>
      <c r="F12" s="89">
        <v>1</v>
      </c>
      <c r="G12" s="88">
        <v>2</v>
      </c>
    </row>
    <row r="13" spans="1:7" ht="15.75" thickBot="1" x14ac:dyDescent="0.3">
      <c r="A13" s="81" t="s">
        <v>624</v>
      </c>
      <c r="B13" s="79"/>
      <c r="C13" s="94"/>
      <c r="D13" s="81" t="s">
        <v>625</v>
      </c>
      <c r="E13" s="89" t="s">
        <v>626</v>
      </c>
      <c r="F13" s="89"/>
      <c r="G13" s="88">
        <v>0.1</v>
      </c>
    </row>
    <row r="14" spans="1:7" ht="15.75" thickBot="1" x14ac:dyDescent="0.3">
      <c r="A14" s="91" t="s">
        <v>627</v>
      </c>
      <c r="B14" s="460" t="s">
        <v>628</v>
      </c>
      <c r="C14" s="463">
        <v>50</v>
      </c>
      <c r="D14" s="81" t="s">
        <v>629</v>
      </c>
      <c r="E14" s="89" t="s">
        <v>630</v>
      </c>
      <c r="F14" s="89">
        <v>20</v>
      </c>
      <c r="G14" s="88">
        <v>100</v>
      </c>
    </row>
    <row r="15" spans="1:7" ht="15.75" thickBot="1" x14ac:dyDescent="0.3">
      <c r="A15" s="95" t="s">
        <v>631</v>
      </c>
      <c r="B15" s="461"/>
      <c r="C15" s="464"/>
      <c r="D15" s="81" t="s">
        <v>632</v>
      </c>
      <c r="E15" s="89" t="s">
        <v>633</v>
      </c>
      <c r="F15" s="89">
        <v>10</v>
      </c>
      <c r="G15" s="88">
        <v>25</v>
      </c>
    </row>
    <row r="16" spans="1:7" ht="26.25" thickBot="1" x14ac:dyDescent="0.3">
      <c r="A16" s="95" t="s">
        <v>634</v>
      </c>
      <c r="B16" s="461"/>
      <c r="C16" s="464"/>
      <c r="D16" s="81" t="s">
        <v>635</v>
      </c>
      <c r="E16" s="89" t="s">
        <v>610</v>
      </c>
      <c r="F16" s="89"/>
      <c r="G16" s="88">
        <v>1</v>
      </c>
    </row>
    <row r="17" spans="1:7" ht="39" thickBot="1" x14ac:dyDescent="0.3">
      <c r="A17" s="90" t="s">
        <v>636</v>
      </c>
      <c r="B17" s="462"/>
      <c r="C17" s="465"/>
      <c r="D17" s="81" t="s">
        <v>637</v>
      </c>
      <c r="E17" s="89" t="s">
        <v>638</v>
      </c>
      <c r="F17" s="89">
        <v>10</v>
      </c>
      <c r="G17" s="88">
        <v>20</v>
      </c>
    </row>
    <row r="18" spans="1:7" ht="15.75" thickBot="1" x14ac:dyDescent="0.3">
      <c r="A18" s="81" t="s">
        <v>639</v>
      </c>
      <c r="B18" s="79">
        <v>50</v>
      </c>
      <c r="C18" s="94">
        <v>200</v>
      </c>
      <c r="D18" s="81" t="s">
        <v>640</v>
      </c>
      <c r="E18" s="89" t="s">
        <v>641</v>
      </c>
      <c r="F18" s="89">
        <v>10</v>
      </c>
      <c r="G18" s="88">
        <v>20</v>
      </c>
    </row>
    <row r="19" spans="1:7" ht="15.75" thickBot="1" x14ac:dyDescent="0.3">
      <c r="A19" s="81" t="s">
        <v>642</v>
      </c>
      <c r="B19" s="79">
        <v>10</v>
      </c>
      <c r="C19" s="94">
        <v>50</v>
      </c>
      <c r="D19" s="81" t="s">
        <v>643</v>
      </c>
      <c r="E19" s="89" t="s">
        <v>644</v>
      </c>
      <c r="F19" s="89">
        <v>5</v>
      </c>
      <c r="G19" s="88">
        <v>50</v>
      </c>
    </row>
    <row r="20" spans="1:7" ht="15.75" thickBot="1" x14ac:dyDescent="0.3">
      <c r="A20" s="91" t="s">
        <v>645</v>
      </c>
      <c r="B20" s="99">
        <v>150</v>
      </c>
      <c r="C20" s="98">
        <v>500</v>
      </c>
      <c r="D20" s="81" t="s">
        <v>646</v>
      </c>
      <c r="E20" s="89" t="s">
        <v>647</v>
      </c>
      <c r="F20" s="89">
        <v>5</v>
      </c>
      <c r="G20" s="88">
        <v>50</v>
      </c>
    </row>
    <row r="21" spans="1:7" ht="26.25" thickBot="1" x14ac:dyDescent="0.3">
      <c r="A21" s="90" t="s">
        <v>648</v>
      </c>
      <c r="B21" s="97" t="s">
        <v>649</v>
      </c>
      <c r="C21" s="96" t="s">
        <v>649</v>
      </c>
      <c r="D21" s="81" t="s">
        <v>650</v>
      </c>
      <c r="E21" s="89" t="s">
        <v>651</v>
      </c>
      <c r="F21" s="89">
        <v>25</v>
      </c>
      <c r="G21" s="88">
        <v>250</v>
      </c>
    </row>
    <row r="22" spans="1:7" ht="15.75" thickBot="1" x14ac:dyDescent="0.3">
      <c r="A22" s="91" t="s">
        <v>652</v>
      </c>
      <c r="B22" s="99">
        <v>5000</v>
      </c>
      <c r="C22" s="98">
        <v>50000</v>
      </c>
      <c r="D22" s="81" t="s">
        <v>653</v>
      </c>
      <c r="E22" s="89" t="s">
        <v>610</v>
      </c>
      <c r="F22" s="89">
        <v>5</v>
      </c>
      <c r="G22" s="88">
        <v>50</v>
      </c>
    </row>
    <row r="23" spans="1:7" ht="31.5" customHeight="1" thickBot="1" x14ac:dyDescent="0.3">
      <c r="A23" s="90" t="s">
        <v>654</v>
      </c>
      <c r="B23" s="97" t="s">
        <v>649</v>
      </c>
      <c r="C23" s="96" t="s">
        <v>649</v>
      </c>
      <c r="D23" s="81" t="s">
        <v>655</v>
      </c>
      <c r="E23" s="89" t="s">
        <v>610</v>
      </c>
      <c r="F23" s="89">
        <v>50</v>
      </c>
      <c r="G23" s="88">
        <v>200</v>
      </c>
    </row>
    <row r="24" spans="1:7" ht="21.75" customHeight="1" thickBot="1" x14ac:dyDescent="0.3">
      <c r="A24" s="81" t="s">
        <v>656</v>
      </c>
      <c r="B24" s="79">
        <v>50</v>
      </c>
      <c r="C24" s="94">
        <v>200</v>
      </c>
      <c r="D24" s="81" t="s">
        <v>657</v>
      </c>
      <c r="E24" s="89" t="s">
        <v>658</v>
      </c>
      <c r="F24" s="89">
        <v>5</v>
      </c>
      <c r="G24" s="88">
        <v>50</v>
      </c>
    </row>
    <row r="25" spans="1:7" ht="15.75" thickBot="1" x14ac:dyDescent="0.3">
      <c r="A25" s="91" t="s">
        <v>659</v>
      </c>
      <c r="B25" s="460" t="s">
        <v>628</v>
      </c>
      <c r="C25" s="463">
        <v>50</v>
      </c>
      <c r="D25" s="81" t="s">
        <v>660</v>
      </c>
      <c r="E25" s="89" t="s">
        <v>661</v>
      </c>
      <c r="F25" s="89">
        <v>5</v>
      </c>
      <c r="G25" s="88">
        <v>50</v>
      </c>
    </row>
    <row r="26" spans="1:7" ht="15.75" thickBot="1" x14ac:dyDescent="0.3">
      <c r="A26" s="95" t="s">
        <v>662</v>
      </c>
      <c r="B26" s="461"/>
      <c r="C26" s="464"/>
      <c r="D26" s="81" t="s">
        <v>663</v>
      </c>
      <c r="E26" s="89" t="s">
        <v>664</v>
      </c>
      <c r="F26" s="89">
        <v>5</v>
      </c>
      <c r="G26" s="88">
        <v>50</v>
      </c>
    </row>
    <row r="27" spans="1:7" ht="15.75" thickBot="1" x14ac:dyDescent="0.3">
      <c r="A27" s="95" t="s">
        <v>665</v>
      </c>
      <c r="B27" s="461"/>
      <c r="C27" s="464"/>
      <c r="D27" s="81" t="s">
        <v>666</v>
      </c>
      <c r="E27" s="89" t="s">
        <v>667</v>
      </c>
      <c r="F27" s="89">
        <v>500</v>
      </c>
      <c r="G27" s="88">
        <v>5000</v>
      </c>
    </row>
    <row r="28" spans="1:7" ht="26.25" thickBot="1" x14ac:dyDescent="0.3">
      <c r="A28" s="90" t="s">
        <v>668</v>
      </c>
      <c r="B28" s="462"/>
      <c r="C28" s="465"/>
      <c r="D28" s="81" t="s">
        <v>669</v>
      </c>
      <c r="E28" s="89" t="s">
        <v>670</v>
      </c>
      <c r="F28" s="89"/>
      <c r="G28" s="88">
        <v>0.01</v>
      </c>
    </row>
    <row r="29" spans="1:7" ht="15.75" thickBot="1" x14ac:dyDescent="0.3">
      <c r="A29" s="91" t="s">
        <v>671</v>
      </c>
      <c r="B29" s="460" t="s">
        <v>672</v>
      </c>
      <c r="C29" s="463">
        <v>200</v>
      </c>
      <c r="D29" s="81" t="s">
        <v>673</v>
      </c>
      <c r="E29" s="89" t="s">
        <v>674</v>
      </c>
      <c r="F29" s="89"/>
      <c r="G29" s="88">
        <v>0.15</v>
      </c>
    </row>
    <row r="30" spans="1:7" ht="26.25" thickBot="1" x14ac:dyDescent="0.3">
      <c r="A30" s="95" t="s">
        <v>675</v>
      </c>
      <c r="B30" s="461"/>
      <c r="C30" s="464"/>
      <c r="D30" s="81" t="s">
        <v>676</v>
      </c>
      <c r="E30" s="89" t="s">
        <v>677</v>
      </c>
      <c r="F30" s="89">
        <v>200</v>
      </c>
      <c r="G30" s="88">
        <v>2000</v>
      </c>
    </row>
    <row r="31" spans="1:7" ht="39" thickBot="1" x14ac:dyDescent="0.3">
      <c r="A31" s="90" t="s">
        <v>678</v>
      </c>
      <c r="B31" s="462"/>
      <c r="C31" s="465"/>
      <c r="D31" s="81" t="s">
        <v>679</v>
      </c>
      <c r="E31" s="89" t="s">
        <v>680</v>
      </c>
      <c r="F31" s="89">
        <v>10</v>
      </c>
      <c r="G31" s="88">
        <v>100</v>
      </c>
    </row>
    <row r="32" spans="1:7" ht="15.75" thickBot="1" x14ac:dyDescent="0.3">
      <c r="A32" s="91" t="s">
        <v>681</v>
      </c>
      <c r="B32" s="460">
        <v>5000</v>
      </c>
      <c r="C32" s="463">
        <v>50000</v>
      </c>
      <c r="D32" s="81" t="s">
        <v>682</v>
      </c>
      <c r="E32" s="89" t="s">
        <v>683</v>
      </c>
      <c r="F32" s="89">
        <v>0.3</v>
      </c>
      <c r="G32" s="88">
        <v>0.75</v>
      </c>
    </row>
    <row r="33" spans="1:7" ht="15.75" thickBot="1" x14ac:dyDescent="0.3">
      <c r="A33" s="90" t="s">
        <v>684</v>
      </c>
      <c r="B33" s="462"/>
      <c r="C33" s="465"/>
      <c r="D33" s="81" t="s">
        <v>685</v>
      </c>
      <c r="E33" s="89" t="s">
        <v>686</v>
      </c>
      <c r="F33" s="89">
        <v>0.2</v>
      </c>
      <c r="G33" s="88">
        <v>1</v>
      </c>
    </row>
    <row r="34" spans="1:7" ht="15.75" thickBot="1" x14ac:dyDescent="0.3">
      <c r="A34" s="91" t="s">
        <v>687</v>
      </c>
      <c r="B34" s="460">
        <v>10</v>
      </c>
      <c r="C34" s="463">
        <v>50</v>
      </c>
      <c r="D34" s="81" t="s">
        <v>688</v>
      </c>
      <c r="E34" s="89" t="s">
        <v>689</v>
      </c>
      <c r="F34" s="89">
        <v>0.2</v>
      </c>
      <c r="G34" s="88">
        <v>1</v>
      </c>
    </row>
    <row r="35" spans="1:7" ht="26.25" thickBot="1" x14ac:dyDescent="0.3">
      <c r="A35" s="90" t="s">
        <v>690</v>
      </c>
      <c r="B35" s="462"/>
      <c r="C35" s="465"/>
      <c r="D35" s="81" t="s">
        <v>691</v>
      </c>
      <c r="E35" s="89" t="s">
        <v>692</v>
      </c>
      <c r="F35" s="89"/>
      <c r="G35" s="88">
        <v>1</v>
      </c>
    </row>
    <row r="36" spans="1:7" ht="15.75" thickBot="1" x14ac:dyDescent="0.3">
      <c r="A36" s="91" t="s">
        <v>693</v>
      </c>
      <c r="B36" s="460">
        <v>50</v>
      </c>
      <c r="C36" s="463">
        <v>200</v>
      </c>
      <c r="D36" s="81" t="s">
        <v>694</v>
      </c>
      <c r="E36" s="93">
        <v>2025949</v>
      </c>
      <c r="F36" s="89">
        <v>15</v>
      </c>
      <c r="G36" s="88">
        <v>75</v>
      </c>
    </row>
    <row r="37" spans="1:7" ht="29.25" thickBot="1" x14ac:dyDescent="0.3">
      <c r="A37" s="90" t="s">
        <v>695</v>
      </c>
      <c r="B37" s="462"/>
      <c r="C37" s="465"/>
      <c r="D37" s="81" t="s">
        <v>696</v>
      </c>
      <c r="E37" s="89" t="s">
        <v>610</v>
      </c>
      <c r="F37" s="89"/>
      <c r="G37" s="88">
        <v>1E-3</v>
      </c>
    </row>
    <row r="38" spans="1:7" ht="25.5" x14ac:dyDescent="0.25">
      <c r="A38" s="91" t="s">
        <v>697</v>
      </c>
      <c r="B38" s="460">
        <v>50</v>
      </c>
      <c r="C38" s="463">
        <v>200</v>
      </c>
      <c r="D38" s="91" t="s">
        <v>698</v>
      </c>
      <c r="E38" s="466" t="s">
        <v>610</v>
      </c>
      <c r="F38" s="466">
        <v>0.5</v>
      </c>
      <c r="G38" s="468">
        <v>2</v>
      </c>
    </row>
    <row r="39" spans="1:7" ht="90" thickBot="1" x14ac:dyDescent="0.3">
      <c r="A39" s="95" t="s">
        <v>699</v>
      </c>
      <c r="B39" s="461"/>
      <c r="C39" s="464"/>
      <c r="D39" s="90" t="s">
        <v>700</v>
      </c>
      <c r="E39" s="467"/>
      <c r="F39" s="467"/>
      <c r="G39" s="469"/>
    </row>
    <row r="40" spans="1:7" ht="15.75" thickBot="1" x14ac:dyDescent="0.3">
      <c r="A40" s="90" t="s">
        <v>701</v>
      </c>
      <c r="B40" s="462"/>
      <c r="C40" s="465"/>
      <c r="D40" s="91" t="s">
        <v>702</v>
      </c>
      <c r="E40" s="466" t="s">
        <v>610</v>
      </c>
      <c r="F40" s="466">
        <v>2500</v>
      </c>
      <c r="G40" s="468">
        <v>25000</v>
      </c>
    </row>
    <row r="41" spans="1:7" x14ac:dyDescent="0.25">
      <c r="A41" s="91" t="s">
        <v>703</v>
      </c>
      <c r="B41" s="460">
        <v>50</v>
      </c>
      <c r="C41" s="463">
        <v>200</v>
      </c>
      <c r="D41" s="95" t="s">
        <v>704</v>
      </c>
      <c r="E41" s="475"/>
      <c r="F41" s="475"/>
      <c r="G41" s="476"/>
    </row>
    <row r="42" spans="1:7" ht="26.25" thickBot="1" x14ac:dyDescent="0.3">
      <c r="A42" s="90" t="s">
        <v>705</v>
      </c>
      <c r="B42" s="462"/>
      <c r="C42" s="465"/>
      <c r="D42" s="95" t="s">
        <v>706</v>
      </c>
      <c r="E42" s="475"/>
      <c r="F42" s="475"/>
      <c r="G42" s="476"/>
    </row>
    <row r="43" spans="1:7" ht="26.25" thickBot="1" x14ac:dyDescent="0.3">
      <c r="A43" s="81" t="s">
        <v>707</v>
      </c>
      <c r="B43" s="79"/>
      <c r="C43" s="94"/>
      <c r="D43" s="95" t="s">
        <v>708</v>
      </c>
      <c r="E43" s="475"/>
      <c r="F43" s="475"/>
      <c r="G43" s="476"/>
    </row>
    <row r="44" spans="1:7" ht="15.75" thickBot="1" x14ac:dyDescent="0.3">
      <c r="A44" s="81" t="s">
        <v>709</v>
      </c>
      <c r="B44" s="79">
        <v>100</v>
      </c>
      <c r="C44" s="94">
        <v>200</v>
      </c>
      <c r="D44" s="95" t="s">
        <v>710</v>
      </c>
      <c r="E44" s="475"/>
      <c r="F44" s="475"/>
      <c r="G44" s="476"/>
    </row>
    <row r="45" spans="1:7" ht="39" thickBot="1" x14ac:dyDescent="0.3">
      <c r="A45" s="81" t="s">
        <v>711</v>
      </c>
      <c r="B45" s="79">
        <v>200</v>
      </c>
      <c r="C45" s="94">
        <v>500</v>
      </c>
      <c r="D45" s="90" t="s">
        <v>712</v>
      </c>
      <c r="E45" s="467"/>
      <c r="F45" s="467"/>
      <c r="G45" s="469"/>
    </row>
    <row r="46" spans="1:7" ht="15.75" thickBot="1" x14ac:dyDescent="0.3">
      <c r="A46" s="81" t="s">
        <v>713</v>
      </c>
      <c r="B46" s="79"/>
      <c r="C46" s="94"/>
      <c r="D46" s="81" t="s">
        <v>714</v>
      </c>
      <c r="E46" s="89" t="s">
        <v>715</v>
      </c>
      <c r="F46" s="89">
        <v>50</v>
      </c>
      <c r="G46" s="88">
        <v>200</v>
      </c>
    </row>
    <row r="47" spans="1:7" ht="15.75" thickBot="1" x14ac:dyDescent="0.3">
      <c r="A47" s="81" t="s">
        <v>716</v>
      </c>
      <c r="B47" s="79">
        <v>100</v>
      </c>
      <c r="C47" s="94">
        <v>500</v>
      </c>
      <c r="D47" s="81" t="s">
        <v>717</v>
      </c>
      <c r="E47" s="93">
        <v>2095581</v>
      </c>
      <c r="F47" s="89">
        <v>5</v>
      </c>
      <c r="G47" s="88">
        <v>20</v>
      </c>
    </row>
    <row r="48" spans="1:7" ht="15.75" thickBot="1" x14ac:dyDescent="0.3">
      <c r="A48" s="81" t="s">
        <v>718</v>
      </c>
      <c r="B48" s="79">
        <v>100</v>
      </c>
      <c r="C48" s="94">
        <v>500</v>
      </c>
      <c r="D48" s="81" t="s">
        <v>719</v>
      </c>
      <c r="E48" s="93">
        <v>2148878</v>
      </c>
      <c r="F48" s="89">
        <v>5</v>
      </c>
      <c r="G48" s="88">
        <v>20</v>
      </c>
    </row>
    <row r="49" spans="1:7" ht="15.75" thickBot="1" x14ac:dyDescent="0.3">
      <c r="A49" s="77" t="s">
        <v>720</v>
      </c>
      <c r="B49" s="75">
        <v>50</v>
      </c>
      <c r="C49" s="92">
        <v>200</v>
      </c>
      <c r="D49" s="81" t="s">
        <v>721</v>
      </c>
      <c r="E49" s="89" t="s">
        <v>722</v>
      </c>
      <c r="F49" s="89">
        <v>50</v>
      </c>
      <c r="G49" s="88">
        <v>200</v>
      </c>
    </row>
    <row r="50" spans="1:7" ht="15.75" thickBot="1" x14ac:dyDescent="0.3">
      <c r="A50" s="87"/>
      <c r="B50" s="87"/>
      <c r="C50" s="87"/>
      <c r="D50" s="81" t="s">
        <v>723</v>
      </c>
      <c r="E50" s="89" t="s">
        <v>724</v>
      </c>
      <c r="F50" s="89">
        <v>50</v>
      </c>
      <c r="G50" s="88">
        <v>200</v>
      </c>
    </row>
    <row r="51" spans="1:7" ht="15.75" thickBot="1" x14ac:dyDescent="0.3">
      <c r="A51" s="87"/>
      <c r="B51" s="87"/>
      <c r="C51" s="87"/>
      <c r="D51" s="81" t="s">
        <v>725</v>
      </c>
      <c r="E51" s="89" t="s">
        <v>726</v>
      </c>
      <c r="F51" s="89">
        <v>50</v>
      </c>
      <c r="G51" s="88">
        <v>200</v>
      </c>
    </row>
    <row r="52" spans="1:7" ht="52.5" x14ac:dyDescent="0.25">
      <c r="A52" s="87"/>
      <c r="B52" s="87"/>
      <c r="C52" s="87"/>
      <c r="D52" s="91" t="s">
        <v>727</v>
      </c>
      <c r="E52" s="466"/>
      <c r="F52" s="466">
        <v>200</v>
      </c>
      <c r="G52" s="468">
        <v>500</v>
      </c>
    </row>
    <row r="53" spans="1:7" ht="40.5" thickBot="1" x14ac:dyDescent="0.3">
      <c r="A53" s="87"/>
      <c r="B53" s="87"/>
      <c r="C53" s="87"/>
      <c r="D53" s="90" t="s">
        <v>728</v>
      </c>
      <c r="E53" s="467"/>
      <c r="F53" s="467"/>
      <c r="G53" s="469"/>
    </row>
    <row r="54" spans="1:7" ht="15.75" thickBot="1" x14ac:dyDescent="0.3">
      <c r="A54" s="87"/>
      <c r="B54" s="87"/>
      <c r="C54" s="87"/>
      <c r="D54" s="81" t="s">
        <v>729</v>
      </c>
      <c r="E54" s="89" t="s">
        <v>730</v>
      </c>
      <c r="F54" s="89">
        <v>500</v>
      </c>
      <c r="G54" s="88">
        <v>2000</v>
      </c>
    </row>
    <row r="55" spans="1:7" ht="15.75" thickBot="1" x14ac:dyDescent="0.3">
      <c r="A55" s="87"/>
      <c r="B55" s="87"/>
      <c r="C55" s="87"/>
      <c r="D55" s="81" t="s">
        <v>731</v>
      </c>
      <c r="E55" s="89" t="s">
        <v>732</v>
      </c>
      <c r="F55" s="89">
        <v>200</v>
      </c>
      <c r="G55" s="88">
        <v>500</v>
      </c>
    </row>
    <row r="56" spans="1:7" ht="15.75" thickBot="1" x14ac:dyDescent="0.3">
      <c r="A56" s="87"/>
      <c r="B56" s="87"/>
      <c r="C56" s="87"/>
      <c r="D56" s="81" t="s">
        <v>733</v>
      </c>
      <c r="E56" s="89" t="s">
        <v>734</v>
      </c>
      <c r="F56" s="89">
        <v>500</v>
      </c>
      <c r="G56" s="88">
        <v>2000</v>
      </c>
    </row>
    <row r="57" spans="1:7" ht="26.25" thickBot="1" x14ac:dyDescent="0.3">
      <c r="A57" s="87"/>
      <c r="B57" s="87"/>
      <c r="C57" s="87"/>
      <c r="D57" s="81" t="s">
        <v>735</v>
      </c>
      <c r="E57" s="89" t="s">
        <v>736</v>
      </c>
      <c r="F57" s="89">
        <v>100</v>
      </c>
      <c r="G57" s="88">
        <v>200</v>
      </c>
    </row>
    <row r="58" spans="1:7" ht="15.75" thickBot="1" x14ac:dyDescent="0.3">
      <c r="A58" s="87"/>
      <c r="B58" s="87"/>
      <c r="C58" s="87"/>
      <c r="D58" s="81" t="s">
        <v>737</v>
      </c>
      <c r="E58" s="89" t="s">
        <v>738</v>
      </c>
      <c r="F58" s="89">
        <v>500</v>
      </c>
      <c r="G58" s="88">
        <v>2000</v>
      </c>
    </row>
    <row r="59" spans="1:7" ht="15.75" thickBot="1" x14ac:dyDescent="0.3">
      <c r="A59" s="87"/>
      <c r="B59" s="87"/>
      <c r="C59" s="87"/>
      <c r="D59" s="81" t="s">
        <v>739</v>
      </c>
      <c r="E59" s="89" t="s">
        <v>740</v>
      </c>
      <c r="F59" s="89">
        <v>500</v>
      </c>
      <c r="G59" s="88">
        <v>2000</v>
      </c>
    </row>
    <row r="60" spans="1:7" ht="15.75" thickBot="1" x14ac:dyDescent="0.3">
      <c r="A60" s="87"/>
      <c r="B60" s="87"/>
      <c r="C60" s="87"/>
      <c r="D60" s="77" t="s">
        <v>741</v>
      </c>
      <c r="E60" s="86" t="s">
        <v>742</v>
      </c>
      <c r="F60" s="86">
        <v>500</v>
      </c>
      <c r="G60" s="85">
        <v>2000</v>
      </c>
    </row>
    <row r="61" spans="1:7" ht="15.75" thickBot="1" x14ac:dyDescent="0.3">
      <c r="A61" s="46"/>
      <c r="B61" s="46"/>
      <c r="C61" s="46"/>
    </row>
    <row r="62" spans="1:7" ht="16.5" thickBot="1" x14ac:dyDescent="0.3">
      <c r="A62" s="107" t="s">
        <v>743</v>
      </c>
    </row>
    <row r="63" spans="1:7" ht="75" x14ac:dyDescent="0.25">
      <c r="A63" s="72" t="s">
        <v>744</v>
      </c>
    </row>
    <row r="64" spans="1:7" ht="75" x14ac:dyDescent="0.25">
      <c r="A64" s="73" t="s">
        <v>745</v>
      </c>
    </row>
    <row r="65" spans="1:4" ht="60" x14ac:dyDescent="0.25">
      <c r="A65" s="73" t="s">
        <v>746</v>
      </c>
    </row>
    <row r="66" spans="1:4" ht="45" x14ac:dyDescent="0.25">
      <c r="A66" s="73" t="s">
        <v>747</v>
      </c>
    </row>
    <row r="67" spans="1:4" ht="75" x14ac:dyDescent="0.25">
      <c r="A67" s="73" t="s">
        <v>748</v>
      </c>
    </row>
    <row r="68" spans="1:4" ht="45" x14ac:dyDescent="0.25">
      <c r="A68" s="73" t="s">
        <v>749</v>
      </c>
    </row>
    <row r="69" spans="1:4" ht="75" x14ac:dyDescent="0.25">
      <c r="A69" s="73" t="s">
        <v>750</v>
      </c>
    </row>
    <row r="70" spans="1:4" ht="195" x14ac:dyDescent="0.25">
      <c r="A70" s="84" t="s">
        <v>751</v>
      </c>
    </row>
    <row r="71" spans="1:4" ht="225" x14ac:dyDescent="0.25">
      <c r="A71" s="84" t="s">
        <v>752</v>
      </c>
    </row>
    <row r="72" spans="1:4" ht="165" x14ac:dyDescent="0.25">
      <c r="A72" s="73" t="s">
        <v>753</v>
      </c>
    </row>
    <row r="73" spans="1:4" ht="225" x14ac:dyDescent="0.25">
      <c r="A73" s="73" t="s">
        <v>754</v>
      </c>
    </row>
    <row r="74" spans="1:4" ht="75" x14ac:dyDescent="0.25">
      <c r="A74" s="73" t="s">
        <v>755</v>
      </c>
    </row>
    <row r="75" spans="1:4" ht="75" x14ac:dyDescent="0.25">
      <c r="A75" s="73" t="s">
        <v>756</v>
      </c>
    </row>
    <row r="76" spans="1:4" ht="90.75" thickBot="1" x14ac:dyDescent="0.3">
      <c r="A76" s="83" t="s">
        <v>757</v>
      </c>
    </row>
    <row r="77" spans="1:4" ht="60.75" thickBot="1" x14ac:dyDescent="0.3">
      <c r="A77" s="116" t="s">
        <v>758</v>
      </c>
      <c r="D77" s="115"/>
    </row>
    <row r="78" spans="1:4" ht="15.75" thickBot="1" x14ac:dyDescent="0.3">
      <c r="A78" s="109"/>
      <c r="D78" s="115"/>
    </row>
    <row r="79" spans="1:4" ht="15.75" thickBot="1" x14ac:dyDescent="0.3">
      <c r="A79" s="112" t="s">
        <v>759</v>
      </c>
      <c r="B79" s="113"/>
      <c r="C79" s="113"/>
      <c r="D79" s="114"/>
    </row>
    <row r="80" spans="1:4" ht="15.75" thickBot="1" x14ac:dyDescent="0.3">
      <c r="A80" s="90" t="s">
        <v>760</v>
      </c>
      <c r="B80" s="111">
        <v>1</v>
      </c>
      <c r="C80" s="97" t="s">
        <v>761</v>
      </c>
      <c r="D80" s="110">
        <v>0.1</v>
      </c>
    </row>
    <row r="81" spans="1:4" ht="15.75" thickBot="1" x14ac:dyDescent="0.3">
      <c r="A81" s="81" t="s">
        <v>762</v>
      </c>
      <c r="B81" s="80">
        <v>1</v>
      </c>
      <c r="C81" s="79" t="s">
        <v>763</v>
      </c>
      <c r="D81" s="82">
        <v>0.3</v>
      </c>
    </row>
    <row r="82" spans="1:4" ht="15.75" thickBot="1" x14ac:dyDescent="0.3">
      <c r="A82" s="81"/>
      <c r="B82" s="80"/>
      <c r="C82" s="79" t="s">
        <v>764</v>
      </c>
      <c r="D82" s="82">
        <v>0.03</v>
      </c>
    </row>
    <row r="83" spans="1:4" ht="15.75" thickBot="1" x14ac:dyDescent="0.3">
      <c r="A83" s="81"/>
      <c r="B83" s="80"/>
      <c r="C83" s="79"/>
      <c r="D83" s="82"/>
    </row>
    <row r="84" spans="1:4" ht="15.75" thickBot="1" x14ac:dyDescent="0.3">
      <c r="A84" s="81" t="s">
        <v>765</v>
      </c>
      <c r="B84" s="80">
        <v>0.1</v>
      </c>
      <c r="C84" s="79"/>
      <c r="D84" s="82"/>
    </row>
    <row r="85" spans="1:4" ht="15.75" thickBot="1" x14ac:dyDescent="0.3">
      <c r="A85" s="81" t="s">
        <v>766</v>
      </c>
      <c r="B85" s="80">
        <v>0.1</v>
      </c>
      <c r="C85" s="79" t="s">
        <v>767</v>
      </c>
      <c r="D85" s="82">
        <v>0.1</v>
      </c>
    </row>
    <row r="86" spans="1:4" ht="15.75" thickBot="1" x14ac:dyDescent="0.3">
      <c r="A86" s="81" t="s">
        <v>768</v>
      </c>
      <c r="B86" s="80">
        <v>0.1</v>
      </c>
      <c r="C86" s="79" t="s">
        <v>769</v>
      </c>
      <c r="D86" s="82">
        <v>0.1</v>
      </c>
    </row>
    <row r="87" spans="1:4" ht="15.75" thickBot="1" x14ac:dyDescent="0.3">
      <c r="A87" s="81"/>
      <c r="B87" s="80"/>
      <c r="C87" s="79" t="s">
        <v>770</v>
      </c>
      <c r="D87" s="82">
        <v>0.1</v>
      </c>
    </row>
    <row r="88" spans="1:4" ht="15.75" thickBot="1" x14ac:dyDescent="0.3">
      <c r="A88" s="81" t="s">
        <v>771</v>
      </c>
      <c r="B88" s="80">
        <v>0.01</v>
      </c>
      <c r="C88" s="79" t="s">
        <v>772</v>
      </c>
      <c r="D88" s="82">
        <v>0.1</v>
      </c>
    </row>
    <row r="89" spans="1:4" ht="15.75" thickBot="1" x14ac:dyDescent="0.3">
      <c r="A89" s="81"/>
      <c r="B89" s="80"/>
      <c r="C89" s="79"/>
      <c r="D89" s="82"/>
    </row>
    <row r="90" spans="1:4" ht="15.75" thickBot="1" x14ac:dyDescent="0.3">
      <c r="A90" s="81" t="s">
        <v>773</v>
      </c>
      <c r="B90" s="80">
        <v>2.9999999999999997E-4</v>
      </c>
      <c r="C90" s="79" t="s">
        <v>774</v>
      </c>
      <c r="D90" s="82">
        <v>0.01</v>
      </c>
    </row>
    <row r="91" spans="1:4" ht="15.75" thickBot="1" x14ac:dyDescent="0.3">
      <c r="A91" s="81"/>
      <c r="B91" s="80"/>
      <c r="C91" s="79" t="s">
        <v>775</v>
      </c>
      <c r="D91" s="82">
        <v>0.01</v>
      </c>
    </row>
    <row r="92" spans="1:4" ht="15.75" thickBot="1" x14ac:dyDescent="0.3">
      <c r="A92" s="81"/>
      <c r="B92" s="80"/>
      <c r="C92" s="79"/>
      <c r="D92" s="82"/>
    </row>
    <row r="93" spans="1:4" ht="15.75" thickBot="1" x14ac:dyDescent="0.3">
      <c r="A93" s="77"/>
      <c r="B93" s="76"/>
      <c r="C93" s="75" t="s">
        <v>776</v>
      </c>
      <c r="D93" s="78">
        <v>2.9999999999999997E-4</v>
      </c>
    </row>
    <row r="95" spans="1:4" x14ac:dyDescent="0.25">
      <c r="A95" s="117" t="s">
        <v>777</v>
      </c>
    </row>
    <row r="96" spans="1:4" ht="15.75" thickBot="1" x14ac:dyDescent="0.3">
      <c r="A96" s="118"/>
    </row>
    <row r="97" spans="1:1" ht="45.75" thickBot="1" x14ac:dyDescent="0.3">
      <c r="A97" s="74" t="s">
        <v>778</v>
      </c>
    </row>
  </sheetData>
  <mergeCells count="33">
    <mergeCell ref="G38:G39"/>
    <mergeCell ref="E40:E45"/>
    <mergeCell ref="F40:F45"/>
    <mergeCell ref="G40:G45"/>
    <mergeCell ref="B34:B35"/>
    <mergeCell ref="C34:C35"/>
    <mergeCell ref="E52:E53"/>
    <mergeCell ref="F52:F53"/>
    <mergeCell ref="G52:G53"/>
    <mergeCell ref="D2:G2"/>
    <mergeCell ref="B41:B42"/>
    <mergeCell ref="C41:C42"/>
    <mergeCell ref="A2:C2"/>
    <mergeCell ref="F3:G3"/>
    <mergeCell ref="E38:E39"/>
    <mergeCell ref="F38:F39"/>
    <mergeCell ref="B36:B37"/>
    <mergeCell ref="C36:C37"/>
    <mergeCell ref="B38:B40"/>
    <mergeCell ref="C38:C40"/>
    <mergeCell ref="B25:B28"/>
    <mergeCell ref="C25:C28"/>
    <mergeCell ref="B29:B31"/>
    <mergeCell ref="C29:C31"/>
    <mergeCell ref="B32:B33"/>
    <mergeCell ref="C32:C33"/>
    <mergeCell ref="B14:B17"/>
    <mergeCell ref="C14:C17"/>
    <mergeCell ref="B3:C3"/>
    <mergeCell ref="B8:B10"/>
    <mergeCell ref="C8:C10"/>
    <mergeCell ref="B11:B12"/>
    <mergeCell ref="C11:C12"/>
  </mergeCells>
  <hyperlinks>
    <hyperlink ref="E3" r:id="rId1" location="f5677162" display="https://www.zakonyprolidi.cz/cs/2015-224 - f5677162" xr:uid="{00000000-0004-0000-1F00-000000000000}"/>
  </hyperlinks>
  <pageMargins left="0.7" right="0.7" top="0.75" bottom="0.75" header="0.3" footer="0.3"/>
  <pageSetup paperSize="9" orientation="portrait" horizontalDpi="300" verticalDpi="0" r:id="rId2"/>
  <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D59"/>
  <sheetViews>
    <sheetView showGridLines="0" workbookViewId="0">
      <selection sqref="A1:D1"/>
    </sheetView>
  </sheetViews>
  <sheetFormatPr defaultRowHeight="15" x14ac:dyDescent="0.25"/>
  <cols>
    <col min="1" max="1" width="38.5703125" customWidth="1"/>
    <col min="2" max="2" width="39.5703125" customWidth="1"/>
    <col min="3" max="3" width="27.7109375" customWidth="1"/>
    <col min="4" max="4" width="44.42578125" customWidth="1"/>
  </cols>
  <sheetData>
    <row r="1" spans="1:4" ht="21.75" thickBot="1" x14ac:dyDescent="0.3">
      <c r="A1" s="470" t="s">
        <v>600</v>
      </c>
      <c r="B1" s="471"/>
      <c r="C1" s="471"/>
      <c r="D1" s="472"/>
    </row>
    <row r="2" spans="1:4" ht="15.75" thickBot="1" x14ac:dyDescent="0.3">
      <c r="A2" s="104" t="s">
        <v>603</v>
      </c>
      <c r="B2" s="105" t="s">
        <v>604</v>
      </c>
      <c r="C2" s="473" t="s">
        <v>602</v>
      </c>
      <c r="D2" s="474"/>
    </row>
    <row r="3" spans="1:4" ht="15.75" thickBot="1" x14ac:dyDescent="0.3">
      <c r="A3" s="104" t="s">
        <v>605</v>
      </c>
      <c r="B3" s="101"/>
      <c r="C3" s="101" t="s">
        <v>606</v>
      </c>
      <c r="D3" s="100" t="s">
        <v>607</v>
      </c>
    </row>
    <row r="4" spans="1:4" ht="15.75" thickBot="1" x14ac:dyDescent="0.3">
      <c r="A4" s="102"/>
      <c r="B4" s="101"/>
      <c r="C4" s="101" t="s">
        <v>19</v>
      </c>
      <c r="D4" s="100" t="s">
        <v>43</v>
      </c>
    </row>
    <row r="5" spans="1:4" ht="15.75" thickBot="1" x14ac:dyDescent="0.3">
      <c r="A5" s="81" t="s">
        <v>609</v>
      </c>
      <c r="B5" s="89" t="s">
        <v>610</v>
      </c>
      <c r="C5" s="89">
        <v>5000</v>
      </c>
      <c r="D5" s="88">
        <v>10000</v>
      </c>
    </row>
    <row r="6" spans="1:4" ht="15.75" thickBot="1" x14ac:dyDescent="0.3">
      <c r="A6" s="81" t="s">
        <v>612</v>
      </c>
      <c r="B6" s="89" t="s">
        <v>610</v>
      </c>
      <c r="C6" s="89">
        <v>1250</v>
      </c>
      <c r="D6" s="88">
        <v>5000</v>
      </c>
    </row>
    <row r="7" spans="1:4" ht="15.75" thickBot="1" x14ac:dyDescent="0.3">
      <c r="A7" s="81" t="s">
        <v>614</v>
      </c>
      <c r="B7" s="89" t="s">
        <v>610</v>
      </c>
      <c r="C7" s="89">
        <v>350</v>
      </c>
      <c r="D7" s="88">
        <v>2500</v>
      </c>
    </row>
    <row r="8" spans="1:4" ht="15.75" thickBot="1" x14ac:dyDescent="0.3">
      <c r="A8" s="81" t="s">
        <v>616</v>
      </c>
      <c r="B8" s="89" t="s">
        <v>610</v>
      </c>
      <c r="C8" s="89">
        <v>10</v>
      </c>
      <c r="D8" s="88">
        <v>50</v>
      </c>
    </row>
    <row r="9" spans="1:4" ht="15.75" thickBot="1" x14ac:dyDescent="0.3">
      <c r="A9" s="81" t="s">
        <v>618</v>
      </c>
      <c r="B9" s="89" t="s">
        <v>610</v>
      </c>
      <c r="C9" s="89">
        <v>5000</v>
      </c>
      <c r="D9" s="88">
        <v>10000</v>
      </c>
    </row>
    <row r="10" spans="1:4" ht="15.75" thickBot="1" x14ac:dyDescent="0.3">
      <c r="A10" s="81" t="s">
        <v>620</v>
      </c>
      <c r="B10" s="89" t="s">
        <v>610</v>
      </c>
      <c r="C10" s="89">
        <v>1250</v>
      </c>
      <c r="D10" s="88">
        <v>5000</v>
      </c>
    </row>
    <row r="11" spans="1:4" ht="26.25" thickBot="1" x14ac:dyDescent="0.3">
      <c r="A11" s="81" t="s">
        <v>622</v>
      </c>
      <c r="B11" s="89" t="s">
        <v>623</v>
      </c>
      <c r="C11" s="89">
        <v>1</v>
      </c>
      <c r="D11" s="88">
        <v>2</v>
      </c>
    </row>
    <row r="12" spans="1:4" ht="26.25" thickBot="1" x14ac:dyDescent="0.3">
      <c r="A12" s="81" t="s">
        <v>625</v>
      </c>
      <c r="B12" s="89" t="s">
        <v>626</v>
      </c>
      <c r="C12" s="89"/>
      <c r="D12" s="88">
        <v>0.1</v>
      </c>
    </row>
    <row r="13" spans="1:4" ht="15.75" thickBot="1" x14ac:dyDescent="0.3">
      <c r="A13" s="81" t="s">
        <v>629</v>
      </c>
      <c r="B13" s="89" t="s">
        <v>630</v>
      </c>
      <c r="C13" s="89">
        <v>20</v>
      </c>
      <c r="D13" s="88">
        <v>100</v>
      </c>
    </row>
    <row r="14" spans="1:4" ht="15.75" thickBot="1" x14ac:dyDescent="0.3">
      <c r="A14" s="81" t="s">
        <v>632</v>
      </c>
      <c r="B14" s="89" t="s">
        <v>633</v>
      </c>
      <c r="C14" s="89">
        <v>10</v>
      </c>
      <c r="D14" s="88">
        <v>25</v>
      </c>
    </row>
    <row r="15" spans="1:4" ht="51.75" thickBot="1" x14ac:dyDescent="0.3">
      <c r="A15" s="81" t="s">
        <v>635</v>
      </c>
      <c r="B15" s="89" t="s">
        <v>610</v>
      </c>
      <c r="C15" s="89"/>
      <c r="D15" s="88">
        <v>1</v>
      </c>
    </row>
    <row r="16" spans="1:4" ht="15.75" thickBot="1" x14ac:dyDescent="0.3">
      <c r="A16" s="81" t="s">
        <v>637</v>
      </c>
      <c r="B16" s="89" t="s">
        <v>638</v>
      </c>
      <c r="C16" s="89">
        <v>10</v>
      </c>
      <c r="D16" s="88">
        <v>20</v>
      </c>
    </row>
    <row r="17" spans="1:4" ht="15.75" thickBot="1" x14ac:dyDescent="0.3">
      <c r="A17" s="81" t="s">
        <v>640</v>
      </c>
      <c r="B17" s="89" t="s">
        <v>641</v>
      </c>
      <c r="C17" s="89">
        <v>10</v>
      </c>
      <c r="D17" s="88">
        <v>20</v>
      </c>
    </row>
    <row r="18" spans="1:4" ht="15.75" thickBot="1" x14ac:dyDescent="0.3">
      <c r="A18" s="81" t="s">
        <v>643</v>
      </c>
      <c r="B18" s="89" t="s">
        <v>644</v>
      </c>
      <c r="C18" s="89">
        <v>5</v>
      </c>
      <c r="D18" s="88">
        <v>50</v>
      </c>
    </row>
    <row r="19" spans="1:4" ht="15.75" thickBot="1" x14ac:dyDescent="0.3">
      <c r="A19" s="81" t="s">
        <v>646</v>
      </c>
      <c r="B19" s="89" t="s">
        <v>647</v>
      </c>
      <c r="C19" s="89">
        <v>5</v>
      </c>
      <c r="D19" s="88">
        <v>50</v>
      </c>
    </row>
    <row r="20" spans="1:4" ht="15.75" thickBot="1" x14ac:dyDescent="0.3">
      <c r="A20" s="81" t="s">
        <v>650</v>
      </c>
      <c r="B20" s="89" t="s">
        <v>651</v>
      </c>
      <c r="C20" s="89">
        <v>25</v>
      </c>
      <c r="D20" s="88">
        <v>250</v>
      </c>
    </row>
    <row r="21" spans="1:4" ht="15.75" thickBot="1" x14ac:dyDescent="0.3">
      <c r="A21" s="81" t="s">
        <v>653</v>
      </c>
      <c r="B21" s="89" t="s">
        <v>610</v>
      </c>
      <c r="C21" s="89">
        <v>5</v>
      </c>
      <c r="D21" s="88">
        <v>50</v>
      </c>
    </row>
    <row r="22" spans="1:4" ht="39" thickBot="1" x14ac:dyDescent="0.3">
      <c r="A22" s="81" t="s">
        <v>655</v>
      </c>
      <c r="B22" s="89" t="s">
        <v>610</v>
      </c>
      <c r="C22" s="89">
        <v>50</v>
      </c>
      <c r="D22" s="88">
        <v>200</v>
      </c>
    </row>
    <row r="23" spans="1:4" ht="15.75" thickBot="1" x14ac:dyDescent="0.3">
      <c r="A23" s="81" t="s">
        <v>657</v>
      </c>
      <c r="B23" s="89" t="s">
        <v>658</v>
      </c>
      <c r="C23" s="89">
        <v>5</v>
      </c>
      <c r="D23" s="88">
        <v>50</v>
      </c>
    </row>
    <row r="24" spans="1:4" ht="15.75" thickBot="1" x14ac:dyDescent="0.3">
      <c r="A24" s="81" t="s">
        <v>660</v>
      </c>
      <c r="B24" s="89" t="s">
        <v>661</v>
      </c>
      <c r="C24" s="89">
        <v>5</v>
      </c>
      <c r="D24" s="88">
        <v>50</v>
      </c>
    </row>
    <row r="25" spans="1:4" ht="15.75" thickBot="1" x14ac:dyDescent="0.3">
      <c r="A25" s="81" t="s">
        <v>663</v>
      </c>
      <c r="B25" s="89" t="s">
        <v>664</v>
      </c>
      <c r="C25" s="89">
        <v>5</v>
      </c>
      <c r="D25" s="88">
        <v>50</v>
      </c>
    </row>
    <row r="26" spans="1:4" ht="15.75" thickBot="1" x14ac:dyDescent="0.3">
      <c r="A26" s="81" t="s">
        <v>666</v>
      </c>
      <c r="B26" s="89" t="s">
        <v>667</v>
      </c>
      <c r="C26" s="89">
        <v>500</v>
      </c>
      <c r="D26" s="88">
        <v>5000</v>
      </c>
    </row>
    <row r="27" spans="1:4" ht="26.25" thickBot="1" x14ac:dyDescent="0.3">
      <c r="A27" s="81" t="s">
        <v>669</v>
      </c>
      <c r="B27" s="89" t="s">
        <v>670</v>
      </c>
      <c r="C27" s="89"/>
      <c r="D27" s="88">
        <v>0.01</v>
      </c>
    </row>
    <row r="28" spans="1:4" ht="15.75" thickBot="1" x14ac:dyDescent="0.3">
      <c r="A28" s="81" t="s">
        <v>673</v>
      </c>
      <c r="B28" s="89" t="s">
        <v>674</v>
      </c>
      <c r="C28" s="89"/>
      <c r="D28" s="88">
        <v>0.15</v>
      </c>
    </row>
    <row r="29" spans="1:4" ht="15.75" thickBot="1" x14ac:dyDescent="0.3">
      <c r="A29" s="81" t="s">
        <v>676</v>
      </c>
      <c r="B29" s="89" t="s">
        <v>677</v>
      </c>
      <c r="C29" s="89">
        <v>200</v>
      </c>
      <c r="D29" s="88">
        <v>2000</v>
      </c>
    </row>
    <row r="30" spans="1:4" ht="26.25" thickBot="1" x14ac:dyDescent="0.3">
      <c r="A30" s="81" t="s">
        <v>679</v>
      </c>
      <c r="B30" s="89" t="s">
        <v>680</v>
      </c>
      <c r="C30" s="89">
        <v>10</v>
      </c>
      <c r="D30" s="88">
        <v>100</v>
      </c>
    </row>
    <row r="31" spans="1:4" ht="15.75" thickBot="1" x14ac:dyDescent="0.3">
      <c r="A31" s="81" t="s">
        <v>682</v>
      </c>
      <c r="B31" s="89" t="s">
        <v>683</v>
      </c>
      <c r="C31" s="89">
        <v>0.3</v>
      </c>
      <c r="D31" s="88">
        <v>0.75</v>
      </c>
    </row>
    <row r="32" spans="1:4" ht="15.75" thickBot="1" x14ac:dyDescent="0.3">
      <c r="A32" s="81" t="s">
        <v>685</v>
      </c>
      <c r="B32" s="89" t="s">
        <v>686</v>
      </c>
      <c r="C32" s="89">
        <v>0.2</v>
      </c>
      <c r="D32" s="88">
        <v>1</v>
      </c>
    </row>
    <row r="33" spans="1:4" ht="15.75" thickBot="1" x14ac:dyDescent="0.3">
      <c r="A33" s="81" t="s">
        <v>688</v>
      </c>
      <c r="B33" s="89" t="s">
        <v>689</v>
      </c>
      <c r="C33" s="89">
        <v>0.2</v>
      </c>
      <c r="D33" s="88">
        <v>1</v>
      </c>
    </row>
    <row r="34" spans="1:4" ht="15.75" thickBot="1" x14ac:dyDescent="0.3">
      <c r="A34" s="81" t="s">
        <v>691</v>
      </c>
      <c r="B34" s="89" t="s">
        <v>692</v>
      </c>
      <c r="C34" s="89"/>
      <c r="D34" s="88">
        <v>1</v>
      </c>
    </row>
    <row r="35" spans="1:4" ht="15.75" thickBot="1" x14ac:dyDescent="0.3">
      <c r="A35" s="81" t="s">
        <v>694</v>
      </c>
      <c r="B35" s="93">
        <v>2025949</v>
      </c>
      <c r="C35" s="89">
        <v>15</v>
      </c>
      <c r="D35" s="88">
        <v>75</v>
      </c>
    </row>
    <row r="36" spans="1:4" ht="54.75" thickBot="1" x14ac:dyDescent="0.3">
      <c r="A36" s="81" t="s">
        <v>696</v>
      </c>
      <c r="B36" s="89" t="s">
        <v>610</v>
      </c>
      <c r="C36" s="89"/>
      <c r="D36" s="88">
        <v>1E-3</v>
      </c>
    </row>
    <row r="37" spans="1:4" ht="38.25" x14ac:dyDescent="0.25">
      <c r="A37" s="91" t="s">
        <v>698</v>
      </c>
      <c r="B37" s="466" t="s">
        <v>610</v>
      </c>
      <c r="C37" s="466">
        <v>0.5</v>
      </c>
      <c r="D37" s="468">
        <v>2</v>
      </c>
    </row>
    <row r="38" spans="1:4" ht="141" thickBot="1" x14ac:dyDescent="0.3">
      <c r="A38" s="90" t="s">
        <v>700</v>
      </c>
      <c r="B38" s="467"/>
      <c r="C38" s="467"/>
      <c r="D38" s="469"/>
    </row>
    <row r="39" spans="1:4" x14ac:dyDescent="0.25">
      <c r="A39" s="91" t="s">
        <v>702</v>
      </c>
      <c r="B39" s="466" t="s">
        <v>610</v>
      </c>
      <c r="C39" s="466">
        <v>2500</v>
      </c>
      <c r="D39" s="468">
        <v>25000</v>
      </c>
    </row>
    <row r="40" spans="1:4" x14ac:dyDescent="0.25">
      <c r="A40" s="95" t="s">
        <v>704</v>
      </c>
      <c r="B40" s="475"/>
      <c r="C40" s="475"/>
      <c r="D40" s="476"/>
    </row>
    <row r="41" spans="1:4" ht="25.5" x14ac:dyDescent="0.25">
      <c r="A41" s="95" t="s">
        <v>706</v>
      </c>
      <c r="B41" s="475"/>
      <c r="C41" s="475"/>
      <c r="D41" s="476"/>
    </row>
    <row r="42" spans="1:4" ht="38.25" x14ac:dyDescent="0.25">
      <c r="A42" s="95" t="s">
        <v>708</v>
      </c>
      <c r="B42" s="475"/>
      <c r="C42" s="475"/>
      <c r="D42" s="476"/>
    </row>
    <row r="43" spans="1:4" x14ac:dyDescent="0.25">
      <c r="A43" s="95" t="s">
        <v>710</v>
      </c>
      <c r="B43" s="475"/>
      <c r="C43" s="475"/>
      <c r="D43" s="476"/>
    </row>
    <row r="44" spans="1:4" ht="64.5" thickBot="1" x14ac:dyDescent="0.3">
      <c r="A44" s="90" t="s">
        <v>712</v>
      </c>
      <c r="B44" s="467"/>
      <c r="C44" s="467"/>
      <c r="D44" s="469"/>
    </row>
    <row r="45" spans="1:4" ht="15.75" thickBot="1" x14ac:dyDescent="0.3">
      <c r="A45" s="81" t="s">
        <v>714</v>
      </c>
      <c r="B45" s="89" t="s">
        <v>715</v>
      </c>
      <c r="C45" s="89">
        <v>50</v>
      </c>
      <c r="D45" s="88">
        <v>200</v>
      </c>
    </row>
    <row r="46" spans="1:4" ht="15.75" thickBot="1" x14ac:dyDescent="0.3">
      <c r="A46" s="81" t="s">
        <v>717</v>
      </c>
      <c r="B46" s="93">
        <v>2095581</v>
      </c>
      <c r="C46" s="89">
        <v>5</v>
      </c>
      <c r="D46" s="88">
        <v>20</v>
      </c>
    </row>
    <row r="47" spans="1:4" ht="15.75" thickBot="1" x14ac:dyDescent="0.3">
      <c r="A47" s="81" t="s">
        <v>719</v>
      </c>
      <c r="B47" s="93">
        <v>2148878</v>
      </c>
      <c r="C47" s="89">
        <v>5</v>
      </c>
      <c r="D47" s="88">
        <v>20</v>
      </c>
    </row>
    <row r="48" spans="1:4" ht="15.75" thickBot="1" x14ac:dyDescent="0.3">
      <c r="A48" s="81" t="s">
        <v>721</v>
      </c>
      <c r="B48" s="89" t="s">
        <v>722</v>
      </c>
      <c r="C48" s="89">
        <v>50</v>
      </c>
      <c r="D48" s="88">
        <v>200</v>
      </c>
    </row>
    <row r="49" spans="1:4" ht="15.75" thickBot="1" x14ac:dyDescent="0.3">
      <c r="A49" s="81" t="s">
        <v>723</v>
      </c>
      <c r="B49" s="89" t="s">
        <v>724</v>
      </c>
      <c r="C49" s="89">
        <v>50</v>
      </c>
      <c r="D49" s="88">
        <v>200</v>
      </c>
    </row>
    <row r="50" spans="1:4" ht="15.75" thickBot="1" x14ac:dyDescent="0.3">
      <c r="A50" s="81" t="s">
        <v>725</v>
      </c>
      <c r="B50" s="89" t="s">
        <v>726</v>
      </c>
      <c r="C50" s="89">
        <v>50</v>
      </c>
      <c r="D50" s="88">
        <v>200</v>
      </c>
    </row>
    <row r="51" spans="1:4" ht="78" x14ac:dyDescent="0.25">
      <c r="A51" s="91" t="s">
        <v>727</v>
      </c>
      <c r="B51" s="466"/>
      <c r="C51" s="466">
        <v>200</v>
      </c>
      <c r="D51" s="468">
        <v>500</v>
      </c>
    </row>
    <row r="52" spans="1:4" ht="53.25" thickBot="1" x14ac:dyDescent="0.3">
      <c r="A52" s="90" t="s">
        <v>728</v>
      </c>
      <c r="B52" s="467"/>
      <c r="C52" s="467"/>
      <c r="D52" s="469"/>
    </row>
    <row r="53" spans="1:4" ht="15.75" thickBot="1" x14ac:dyDescent="0.3">
      <c r="A53" s="81" t="s">
        <v>729</v>
      </c>
      <c r="B53" s="89" t="s">
        <v>730</v>
      </c>
      <c r="C53" s="89">
        <v>500</v>
      </c>
      <c r="D53" s="88">
        <v>2000</v>
      </c>
    </row>
    <row r="54" spans="1:4" ht="15.75" thickBot="1" x14ac:dyDescent="0.3">
      <c r="A54" s="81" t="s">
        <v>731</v>
      </c>
      <c r="B54" s="89" t="s">
        <v>732</v>
      </c>
      <c r="C54" s="89">
        <v>200</v>
      </c>
      <c r="D54" s="88">
        <v>500</v>
      </c>
    </row>
    <row r="55" spans="1:4" ht="15.75" thickBot="1" x14ac:dyDescent="0.3">
      <c r="A55" s="81" t="s">
        <v>733</v>
      </c>
      <c r="B55" s="89" t="s">
        <v>734</v>
      </c>
      <c r="C55" s="89">
        <v>500</v>
      </c>
      <c r="D55" s="88">
        <v>2000</v>
      </c>
    </row>
    <row r="56" spans="1:4" ht="26.25" thickBot="1" x14ac:dyDescent="0.3">
      <c r="A56" s="81" t="s">
        <v>735</v>
      </c>
      <c r="B56" s="89" t="s">
        <v>736</v>
      </c>
      <c r="C56" s="89">
        <v>100</v>
      </c>
      <c r="D56" s="88">
        <v>200</v>
      </c>
    </row>
    <row r="57" spans="1:4" ht="15.75" thickBot="1" x14ac:dyDescent="0.3">
      <c r="A57" s="81" t="s">
        <v>737</v>
      </c>
      <c r="B57" s="89" t="s">
        <v>738</v>
      </c>
      <c r="C57" s="89">
        <v>500</v>
      </c>
      <c r="D57" s="88">
        <v>2000</v>
      </c>
    </row>
    <row r="58" spans="1:4" ht="15.75" thickBot="1" x14ac:dyDescent="0.3">
      <c r="A58" s="81" t="s">
        <v>739</v>
      </c>
      <c r="B58" s="89" t="s">
        <v>740</v>
      </c>
      <c r="C58" s="89">
        <v>500</v>
      </c>
      <c r="D58" s="88">
        <v>2000</v>
      </c>
    </row>
    <row r="59" spans="1:4" ht="26.25" thickBot="1" x14ac:dyDescent="0.3">
      <c r="A59" s="77" t="s">
        <v>741</v>
      </c>
      <c r="B59" s="86" t="s">
        <v>742</v>
      </c>
      <c r="C59" s="86">
        <v>500</v>
      </c>
      <c r="D59" s="85">
        <v>2000</v>
      </c>
    </row>
  </sheetData>
  <mergeCells count="11">
    <mergeCell ref="A1:D1"/>
    <mergeCell ref="C2:D2"/>
    <mergeCell ref="B37:B38"/>
    <mergeCell ref="C37:C38"/>
    <mergeCell ref="D37:D38"/>
    <mergeCell ref="B39:B44"/>
    <mergeCell ref="C39:C44"/>
    <mergeCell ref="D39:D44"/>
    <mergeCell ref="B51:B52"/>
    <mergeCell ref="C51:C52"/>
    <mergeCell ref="D51:D52"/>
  </mergeCells>
  <hyperlinks>
    <hyperlink ref="B2" r:id="rId1" location="f5677162" display="https://www.zakonyprolidi.cz/cs/2015-224 - f5677162" xr:uid="{00000000-0004-0000-2000-000000000000}"/>
  </hyperlinks>
  <pageMargins left="0.7" right="0.7" top="0.75" bottom="0.75" header="0.3" footer="0.3"/>
  <pageSetup paperSize="9" orientation="portrait" horizontalDpi="300" verticalDpi="0" r:id="rId2"/>
  <drawing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
  <sheetViews>
    <sheetView showGridLines="0" workbookViewId="0"/>
  </sheetViews>
  <sheetFormatPr defaultRowHeight="15" x14ac:dyDescent="0.25"/>
  <sheetData/>
  <pageMargins left="0.7" right="0.7" top="0.75" bottom="0.75" header="0.3" footer="0.3"/>
  <pageSetup paperSize="9" orientation="portrait" verticalDpi="0"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F4:G11"/>
  <sheetViews>
    <sheetView workbookViewId="0">
      <selection activeCell="E12" sqref="E12"/>
    </sheetView>
  </sheetViews>
  <sheetFormatPr defaultRowHeight="15" x14ac:dyDescent="0.25"/>
  <cols>
    <col min="1" max="1" width="16.5703125" bestFit="1" customWidth="1"/>
    <col min="2" max="2" width="10.5703125" bestFit="1" customWidth="1"/>
    <col min="3" max="3" width="14.28515625" bestFit="1" customWidth="1"/>
  </cols>
  <sheetData>
    <row r="4" spans="6:7" x14ac:dyDescent="0.25">
      <c r="F4" s="54"/>
    </row>
    <row r="11" spans="6:7" x14ac:dyDescent="0.25">
      <c r="G11" s="54"/>
    </row>
  </sheetData>
  <pageMargins left="0.7" right="0.7" top="0.75" bottom="0.75" header="0.3" footer="0.3"/>
  <pageSetup paperSize="9" orientation="portrait" horizontalDpi="300" verticalDpi="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A1:J11"/>
  <sheetViews>
    <sheetView showGridLines="0" topLeftCell="A6" zoomScale="108" zoomScaleNormal="108" workbookViewId="0"/>
  </sheetViews>
  <sheetFormatPr defaultRowHeight="15" x14ac:dyDescent="0.25"/>
  <cols>
    <col min="1" max="1" width="11.7109375" bestFit="1" customWidth="1"/>
    <col min="2" max="2" width="64.7109375" customWidth="1"/>
    <col min="3" max="3" width="4.28515625" customWidth="1"/>
    <col min="4" max="4" width="6.28515625" customWidth="1"/>
    <col min="5" max="6" width="21.28515625" customWidth="1"/>
    <col min="7" max="7" width="80.7109375" customWidth="1"/>
    <col min="10" max="10" width="13.42578125" customWidth="1"/>
  </cols>
  <sheetData>
    <row r="1" spans="1:10" ht="23.25" x14ac:dyDescent="0.35">
      <c r="A1" s="56" t="s">
        <v>18</v>
      </c>
      <c r="B1" s="292"/>
      <c r="C1" s="292"/>
      <c r="D1" s="292"/>
      <c r="E1" s="292"/>
      <c r="F1" s="292"/>
      <c r="G1" s="292"/>
    </row>
    <row r="2" spans="1:10" ht="28.5" x14ac:dyDescent="0.25">
      <c r="A2" s="43" t="s">
        <v>43</v>
      </c>
      <c r="B2" s="293" t="s">
        <v>44</v>
      </c>
      <c r="C2" s="293"/>
      <c r="D2" s="293"/>
      <c r="E2" s="293"/>
      <c r="F2" s="293"/>
      <c r="G2" s="293"/>
    </row>
    <row r="3" spans="1:10" ht="18.75" x14ac:dyDescent="0.3">
      <c r="A3" s="57" t="s">
        <v>21</v>
      </c>
      <c r="B3" s="58" t="s">
        <v>22</v>
      </c>
      <c r="C3" s="58"/>
      <c r="D3" s="57"/>
      <c r="E3" s="58" t="s">
        <v>45</v>
      </c>
      <c r="F3" s="58" t="s">
        <v>46</v>
      </c>
      <c r="G3" s="58" t="s">
        <v>24</v>
      </c>
    </row>
    <row r="4" spans="1:10" ht="118.5" customHeight="1" x14ac:dyDescent="0.25">
      <c r="A4" s="3">
        <v>1</v>
      </c>
      <c r="B4" s="302" t="s">
        <v>47</v>
      </c>
      <c r="C4" s="302"/>
      <c r="D4" s="302"/>
      <c r="E4" s="49" t="b">
        <v>0</v>
      </c>
      <c r="F4" s="49" t="b">
        <v>0</v>
      </c>
      <c r="G4" s="31" t="s">
        <v>800</v>
      </c>
      <c r="H4" s="141" t="str">
        <f>IF(AND(E4,F4),"PRAVDA","")</f>
        <v/>
      </c>
      <c r="J4" s="173" t="s">
        <v>48</v>
      </c>
    </row>
    <row r="5" spans="1:10" ht="37.5" customHeight="1" x14ac:dyDescent="0.25">
      <c r="A5" s="303">
        <v>2</v>
      </c>
      <c r="B5" s="305" t="s">
        <v>49</v>
      </c>
      <c r="C5" s="306"/>
      <c r="D5" s="307"/>
      <c r="E5" s="311" t="b">
        <v>0</v>
      </c>
      <c r="F5" s="311" t="b">
        <v>0</v>
      </c>
      <c r="G5" s="130" t="s">
        <v>50</v>
      </c>
      <c r="H5" s="313" t="str">
        <f>IF(AND(E5,F5),"PRAVDA","")</f>
        <v/>
      </c>
      <c r="I5" s="283"/>
      <c r="J5" s="301" t="s">
        <v>48</v>
      </c>
    </row>
    <row r="6" spans="1:10" ht="90.75" customHeight="1" x14ac:dyDescent="0.25">
      <c r="A6" s="304"/>
      <c r="B6" s="308"/>
      <c r="C6" s="309"/>
      <c r="D6" s="310"/>
      <c r="E6" s="312"/>
      <c r="F6" s="312"/>
      <c r="G6" s="31" t="s">
        <v>781</v>
      </c>
      <c r="H6" s="313"/>
      <c r="I6" s="283"/>
      <c r="J6" s="301"/>
    </row>
    <row r="7" spans="1:10" ht="207.75" customHeight="1" x14ac:dyDescent="0.25">
      <c r="A7" s="3">
        <v>3</v>
      </c>
      <c r="B7" s="302" t="s">
        <v>51</v>
      </c>
      <c r="C7" s="302"/>
      <c r="D7" s="302"/>
      <c r="E7" s="49" t="b">
        <v>0</v>
      </c>
      <c r="F7" s="49" t="b">
        <v>0</v>
      </c>
      <c r="G7" s="217" t="s">
        <v>780</v>
      </c>
      <c r="H7" s="141" t="str">
        <f>IF(AND(E7,F7),"PRAVDA","")</f>
        <v/>
      </c>
      <c r="J7" s="173" t="s">
        <v>48</v>
      </c>
    </row>
    <row r="8" spans="1:10" ht="68.25" customHeight="1" x14ac:dyDescent="0.25">
      <c r="A8" s="3">
        <v>4</v>
      </c>
      <c r="B8" s="302" t="s">
        <v>52</v>
      </c>
      <c r="C8" s="302"/>
      <c r="D8" s="302"/>
      <c r="E8" s="49" t="b">
        <v>0</v>
      </c>
      <c r="F8" s="49" t="b">
        <v>0</v>
      </c>
      <c r="G8" s="1"/>
      <c r="H8" s="141" t="str">
        <f>IF(AND(E8,F8),"PRAVDA","")</f>
        <v/>
      </c>
      <c r="J8" s="173" t="s">
        <v>48</v>
      </c>
    </row>
    <row r="9" spans="1:10" x14ac:dyDescent="0.25">
      <c r="E9" s="44" t="e" cm="1">
        <f t="array" ref="E9">IF((OR(E4=PRAVDA,E5=PRAVDA,E7=PRAVDA,E8=PRAVDA)),"PRAVDA","")</f>
        <v>#NAME?</v>
      </c>
      <c r="F9" s="44" t="e" cm="1">
        <f t="array" ref="F9">IF((AND(F4=PRAVDA,F5=PRAVDA,F7=PRAVDA,F8=PRAVDA)),"PRAVDA","")</f>
        <v>#NAME?</v>
      </c>
      <c r="G9" s="141" t="str">
        <f>IF(OR(AND(E8,F8),AND(E7,F7),AND(E5,F5),AND(E4,F4)),"PRAVDA","")</f>
        <v/>
      </c>
    </row>
    <row r="10" spans="1:10" ht="23.25" x14ac:dyDescent="0.35">
      <c r="A10" s="4" t="s">
        <v>29</v>
      </c>
      <c r="B10" s="298" t="str">
        <f>IF((AND(F4=TRUE,F5=TRUE,F7=TRUE,F8=TRUE)),"Projekt SPLŇUJE kritéria dle seznamu vyloučených odvětví","")</f>
        <v/>
      </c>
      <c r="C10" s="298"/>
      <c r="D10" s="298"/>
      <c r="E10" s="298"/>
      <c r="F10" s="296" t="str">
        <f>IF((AND(F4=TRUE,F5=TRUE,F7=TRUE,F8=TRUE)),"Pokračujte ve validaci kliknutím zde","")</f>
        <v/>
      </c>
      <c r="G10" s="296"/>
      <c r="H10" s="299" t="s">
        <v>53</v>
      </c>
      <c r="I10" s="300"/>
      <c r="J10" s="300"/>
    </row>
    <row r="11" spans="1:10" ht="23.25" x14ac:dyDescent="0.35">
      <c r="B11" s="298" t="str">
        <f>IF((OR(E4=TRUE,E5=TRUE,E7=TRUE,E8=TRUE)),"Projekt NESPLŇUJE kritéria dle seznamu vyloučených odvětví","")</f>
        <v/>
      </c>
      <c r="C11" s="298"/>
      <c r="D11" s="298"/>
      <c r="E11" s="298"/>
      <c r="F11" s="296" t="str">
        <f>IF((OR(E4=TRUE,E5=TRUE,E7=TRUE,E8=TRUE)),"Pokračujte kliknutím zde ","")</f>
        <v/>
      </c>
      <c r="G11" s="296"/>
      <c r="H11" s="299"/>
      <c r="I11" s="300"/>
      <c r="J11" s="300"/>
    </row>
  </sheetData>
  <mergeCells count="17">
    <mergeCell ref="A5:A6"/>
    <mergeCell ref="B5:D6"/>
    <mergeCell ref="E5:E6"/>
    <mergeCell ref="F5:F6"/>
    <mergeCell ref="H5:H6"/>
    <mergeCell ref="B1:G1"/>
    <mergeCell ref="B2:G2"/>
    <mergeCell ref="B4:D4"/>
    <mergeCell ref="B7:D7"/>
    <mergeCell ref="B8:D8"/>
    <mergeCell ref="I5:I6"/>
    <mergeCell ref="B10:E10"/>
    <mergeCell ref="B11:E11"/>
    <mergeCell ref="F10:G10"/>
    <mergeCell ref="F11:G11"/>
    <mergeCell ref="H10:J11"/>
    <mergeCell ref="J5:J6"/>
  </mergeCells>
  <conditionalFormatting sqref="B10:E10">
    <cfRule type="expression" dxfId="244" priority="16">
      <formula>$F$9</formula>
    </cfRule>
  </conditionalFormatting>
  <conditionalFormatting sqref="B11:E11">
    <cfRule type="expression" dxfId="242" priority="15">
      <formula>$E$9</formula>
    </cfRule>
  </conditionalFormatting>
  <conditionalFormatting sqref="H4:H5 H7:H8">
    <cfRule type="expression" dxfId="241" priority="18">
      <formula>$E4</formula>
    </cfRule>
  </conditionalFormatting>
  <conditionalFormatting sqref="H10:J11">
    <cfRule type="expression" dxfId="240" priority="11">
      <formula>$G$9</formula>
    </cfRule>
  </conditionalFormatting>
  <conditionalFormatting sqref="I4:I8">
    <cfRule type="expression" dxfId="239" priority="17">
      <formula>$F4</formula>
    </cfRule>
  </conditionalFormatting>
  <conditionalFormatting sqref="J4">
    <cfRule type="expression" dxfId="238" priority="5">
      <formula>$H$4</formula>
    </cfRule>
  </conditionalFormatting>
  <conditionalFormatting sqref="J5:J6">
    <cfRule type="expression" dxfId="237" priority="4">
      <formula>$H$5</formula>
    </cfRule>
  </conditionalFormatting>
  <conditionalFormatting sqref="J7">
    <cfRule type="expression" dxfId="236" priority="6">
      <formula>$H$7</formula>
    </cfRule>
  </conditionalFormatting>
  <conditionalFormatting sqref="J8">
    <cfRule type="expression" dxfId="235" priority="12">
      <formula>$H$8</formula>
    </cfRule>
  </conditionalFormatting>
  <hyperlinks>
    <hyperlink ref="F10" location="Sheet4!A1" display="Sheet4!A1" xr:uid="{00000000-0004-0000-0300-000000000000}"/>
    <hyperlink ref="F11:G11" location="'40100'!A1" display="'40100'!A1" xr:uid="{00000000-0004-0000-0300-000001000000}"/>
    <hyperlink ref="F10:G10" location="'40100'!A1" display="'40100'!A1" xr:uid="{00000000-0004-0000-0300-000002000000}"/>
    <hyperlink ref="G5" location="'Referenční hodnoty'!A1" display="Pro seznam referenčních hodnot dle nařízení Komise (EU) 2021/447 klikněte zde" xr:uid="{00000000-0004-0000-0300-000003000000}"/>
  </hyperlinks>
  <pageMargins left="0.7" right="0.7" top="0.75" bottom="0.75" header="0.3" footer="0.3"/>
  <pageSetup paperSize="9" orientation="portrait" horizontalDpi="300" r:id="rId1"/>
  <drawing r:id="rId2"/>
  <legacyDrawing r:id="rId3"/>
  <mc:AlternateContent xmlns:mc="http://schemas.openxmlformats.org/markup-compatibility/2006">
    <mc:Choice Requires="x14">
      <controls>
        <mc:AlternateContent xmlns:mc="http://schemas.openxmlformats.org/markup-compatibility/2006">
          <mc:Choice Requires="x14">
            <control shapeId="1045" r:id="rId4" name="Check Box 21">
              <controlPr defaultSize="0" autoFill="0" autoLine="0" autoPict="0">
                <anchor moveWithCells="1">
                  <from>
                    <xdr:col>4</xdr:col>
                    <xdr:colOff>38100</xdr:colOff>
                    <xdr:row>3</xdr:row>
                    <xdr:rowOff>57150</xdr:rowOff>
                  </from>
                  <to>
                    <xdr:col>4</xdr:col>
                    <xdr:colOff>1314450</xdr:colOff>
                    <xdr:row>3</xdr:row>
                    <xdr:rowOff>790575</xdr:rowOff>
                  </to>
                </anchor>
              </controlPr>
            </control>
          </mc:Choice>
        </mc:AlternateContent>
        <mc:AlternateContent xmlns:mc="http://schemas.openxmlformats.org/markup-compatibility/2006">
          <mc:Choice Requires="x14">
            <control shapeId="1046" r:id="rId5" name="Check Box 22">
              <controlPr defaultSize="0" autoFill="0" autoLine="0" autoPict="0">
                <anchor moveWithCells="1">
                  <from>
                    <xdr:col>4</xdr:col>
                    <xdr:colOff>38100</xdr:colOff>
                    <xdr:row>4</xdr:row>
                    <xdr:rowOff>57150</xdr:rowOff>
                  </from>
                  <to>
                    <xdr:col>4</xdr:col>
                    <xdr:colOff>1219200</xdr:colOff>
                    <xdr:row>5</xdr:row>
                    <xdr:rowOff>1009650</xdr:rowOff>
                  </to>
                </anchor>
              </controlPr>
            </control>
          </mc:Choice>
        </mc:AlternateContent>
        <mc:AlternateContent xmlns:mc="http://schemas.openxmlformats.org/markup-compatibility/2006">
          <mc:Choice Requires="x14">
            <control shapeId="1047" r:id="rId6" name="Check Box 23">
              <controlPr defaultSize="0" autoFill="0" autoLine="0" autoPict="0">
                <anchor moveWithCells="1">
                  <from>
                    <xdr:col>4</xdr:col>
                    <xdr:colOff>38100</xdr:colOff>
                    <xdr:row>6</xdr:row>
                    <xdr:rowOff>57150</xdr:rowOff>
                  </from>
                  <to>
                    <xdr:col>4</xdr:col>
                    <xdr:colOff>1238250</xdr:colOff>
                    <xdr:row>6</xdr:row>
                    <xdr:rowOff>2400300</xdr:rowOff>
                  </to>
                </anchor>
              </controlPr>
            </control>
          </mc:Choice>
        </mc:AlternateContent>
        <mc:AlternateContent xmlns:mc="http://schemas.openxmlformats.org/markup-compatibility/2006">
          <mc:Choice Requires="x14">
            <control shapeId="1048" r:id="rId7" name="Check Box 24">
              <controlPr defaultSize="0" autoFill="0" autoLine="0" autoPict="0">
                <anchor moveWithCells="1">
                  <from>
                    <xdr:col>4</xdr:col>
                    <xdr:colOff>38100</xdr:colOff>
                    <xdr:row>7</xdr:row>
                    <xdr:rowOff>57150</xdr:rowOff>
                  </from>
                  <to>
                    <xdr:col>4</xdr:col>
                    <xdr:colOff>1219200</xdr:colOff>
                    <xdr:row>7</xdr:row>
                    <xdr:rowOff>790575</xdr:rowOff>
                  </to>
                </anchor>
              </controlPr>
            </control>
          </mc:Choice>
        </mc:AlternateContent>
        <mc:AlternateContent xmlns:mc="http://schemas.openxmlformats.org/markup-compatibility/2006">
          <mc:Choice Requires="x14">
            <control shapeId="1049" r:id="rId8" name="Check Box 25">
              <controlPr defaultSize="0" autoFill="0" autoLine="0" autoPict="0">
                <anchor moveWithCells="1">
                  <from>
                    <xdr:col>5</xdr:col>
                    <xdr:colOff>114300</xdr:colOff>
                    <xdr:row>3</xdr:row>
                    <xdr:rowOff>104775</xdr:rowOff>
                  </from>
                  <to>
                    <xdr:col>5</xdr:col>
                    <xdr:colOff>1085850</xdr:colOff>
                    <xdr:row>3</xdr:row>
                    <xdr:rowOff>781050</xdr:rowOff>
                  </to>
                </anchor>
              </controlPr>
            </control>
          </mc:Choice>
        </mc:AlternateContent>
        <mc:AlternateContent xmlns:mc="http://schemas.openxmlformats.org/markup-compatibility/2006">
          <mc:Choice Requires="x14">
            <control shapeId="1050" r:id="rId9" name="Check Box 26">
              <controlPr defaultSize="0" autoFill="0" autoLine="0" autoPict="0">
                <anchor moveWithCells="1">
                  <from>
                    <xdr:col>5</xdr:col>
                    <xdr:colOff>114300</xdr:colOff>
                    <xdr:row>4</xdr:row>
                    <xdr:rowOff>38100</xdr:rowOff>
                  </from>
                  <to>
                    <xdr:col>5</xdr:col>
                    <xdr:colOff>1085850</xdr:colOff>
                    <xdr:row>5</xdr:row>
                    <xdr:rowOff>1028700</xdr:rowOff>
                  </to>
                </anchor>
              </controlPr>
            </control>
          </mc:Choice>
        </mc:AlternateContent>
        <mc:AlternateContent xmlns:mc="http://schemas.openxmlformats.org/markup-compatibility/2006">
          <mc:Choice Requires="x14">
            <control shapeId="1051" r:id="rId10" name="Check Box 27">
              <controlPr defaultSize="0" autoFill="0" autoLine="0" autoPict="0">
                <anchor moveWithCells="1">
                  <from>
                    <xdr:col>5</xdr:col>
                    <xdr:colOff>114300</xdr:colOff>
                    <xdr:row>6</xdr:row>
                    <xdr:rowOff>104775</xdr:rowOff>
                  </from>
                  <to>
                    <xdr:col>5</xdr:col>
                    <xdr:colOff>1085850</xdr:colOff>
                    <xdr:row>6</xdr:row>
                    <xdr:rowOff>2419350</xdr:rowOff>
                  </to>
                </anchor>
              </controlPr>
            </control>
          </mc:Choice>
        </mc:AlternateContent>
        <mc:AlternateContent xmlns:mc="http://schemas.openxmlformats.org/markup-compatibility/2006">
          <mc:Choice Requires="x14">
            <control shapeId="1052" r:id="rId11" name="Check Box 28">
              <controlPr defaultSize="0" autoFill="0" autoLine="0" autoPict="0">
                <anchor moveWithCells="1">
                  <from>
                    <xdr:col>5</xdr:col>
                    <xdr:colOff>114300</xdr:colOff>
                    <xdr:row>7</xdr:row>
                    <xdr:rowOff>104775</xdr:rowOff>
                  </from>
                  <to>
                    <xdr:col>5</xdr:col>
                    <xdr:colOff>1085850</xdr:colOff>
                    <xdr:row>7</xdr:row>
                    <xdr:rowOff>762000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2" operator="containsText" id="{BE19833D-F1E8-4030-A1F5-CA19374E5001}">
            <xm:f>NOT(ISERROR(SEARCH($B$10,B10)))</xm:f>
            <xm:f>$B$10</xm:f>
            <x14:dxf>
              <fill>
                <patternFill>
                  <bgColor rgb="FF00B050"/>
                </patternFill>
              </fill>
            </x14:dxf>
          </x14:cfRule>
          <xm:sqref>B10:E10</xm:sqref>
        </x14:conditionalFormatting>
        <x14:conditionalFormatting xmlns:xm="http://schemas.microsoft.com/office/excel/2006/main">
          <x14:cfRule type="containsText" priority="1" operator="containsText" id="{0D22D791-79B7-409C-B739-D9CB2E4626D1}">
            <xm:f>NOT(ISERROR(SEARCH($B$11,B11)))</xm:f>
            <xm:f>$B$11</xm:f>
            <x14:dxf>
              <fill>
                <patternFill>
                  <bgColor rgb="FFFF0000"/>
                </patternFill>
              </fill>
            </x14:dxf>
          </x14:cfRule>
          <xm:sqref>B11:E11</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5"/>
  <sheetViews>
    <sheetView showGridLines="0" topLeftCell="A6" zoomScale="108" zoomScaleNormal="108" workbookViewId="0"/>
  </sheetViews>
  <sheetFormatPr defaultRowHeight="15" x14ac:dyDescent="0.25"/>
  <cols>
    <col min="1" max="1" width="11.7109375" bestFit="1" customWidth="1"/>
    <col min="2" max="2" width="64.7109375" customWidth="1"/>
    <col min="3" max="4" width="22.42578125" customWidth="1"/>
    <col min="5" max="5" width="45.28515625" customWidth="1"/>
    <col min="6" max="6" width="17.7109375" customWidth="1"/>
    <col min="7" max="7" width="35.42578125" customWidth="1"/>
    <col min="8" max="8" width="16.7109375" customWidth="1"/>
  </cols>
  <sheetData>
    <row r="1" spans="1:8" ht="23.25" x14ac:dyDescent="0.35">
      <c r="A1" s="56" t="s">
        <v>18</v>
      </c>
      <c r="B1" s="292"/>
      <c r="C1" s="292"/>
      <c r="D1" s="292"/>
      <c r="E1" s="292"/>
      <c r="F1" s="292"/>
      <c r="G1" s="292"/>
    </row>
    <row r="2" spans="1:8" ht="28.5" x14ac:dyDescent="0.25">
      <c r="A2" s="43" t="s">
        <v>54</v>
      </c>
      <c r="B2" s="293" t="s">
        <v>55</v>
      </c>
      <c r="C2" s="293"/>
      <c r="D2" s="293"/>
      <c r="E2" s="293"/>
      <c r="F2" s="293"/>
      <c r="G2" s="293"/>
    </row>
    <row r="3" spans="1:8" ht="18.75" x14ac:dyDescent="0.3">
      <c r="A3" s="57" t="s">
        <v>21</v>
      </c>
      <c r="B3" s="58" t="s">
        <v>22</v>
      </c>
      <c r="C3" s="66" t="s">
        <v>45</v>
      </c>
      <c r="D3" s="58" t="s">
        <v>56</v>
      </c>
      <c r="E3" s="58" t="s">
        <v>24</v>
      </c>
      <c r="F3" s="58"/>
      <c r="G3" s="58"/>
    </row>
    <row r="4" spans="1:8" ht="105.75" customHeight="1" x14ac:dyDescent="0.25">
      <c r="A4" s="3">
        <v>1</v>
      </c>
      <c r="B4" s="5" t="s">
        <v>783</v>
      </c>
      <c r="C4" s="142" t="b">
        <v>0</v>
      </c>
      <c r="D4" s="147">
        <v>0.4</v>
      </c>
      <c r="E4" s="319" t="s">
        <v>902</v>
      </c>
      <c r="F4" s="319"/>
      <c r="G4" s="319"/>
    </row>
    <row r="5" spans="1:8" ht="88.5" customHeight="1" x14ac:dyDescent="0.25">
      <c r="A5" s="3">
        <v>2</v>
      </c>
      <c r="B5" s="5" t="s">
        <v>801</v>
      </c>
      <c r="C5" s="142" t="b">
        <v>0</v>
      </c>
      <c r="D5" s="148">
        <v>0.4</v>
      </c>
      <c r="E5" s="143"/>
      <c r="F5" s="144"/>
      <c r="G5" s="145"/>
    </row>
    <row r="6" spans="1:8" ht="94.5" customHeight="1" x14ac:dyDescent="0.25">
      <c r="A6" s="3">
        <v>3</v>
      </c>
      <c r="B6" s="5" t="s">
        <v>784</v>
      </c>
      <c r="C6" s="142" t="b">
        <v>0</v>
      </c>
      <c r="D6" s="149">
        <v>0.4</v>
      </c>
      <c r="E6" s="302" t="s">
        <v>903</v>
      </c>
      <c r="F6" s="302"/>
      <c r="G6" s="302"/>
      <c r="H6" s="218" t="s">
        <v>796</v>
      </c>
    </row>
    <row r="7" spans="1:8" ht="94.5" customHeight="1" x14ac:dyDescent="0.25">
      <c r="A7" s="3">
        <v>4</v>
      </c>
      <c r="B7" s="5" t="s">
        <v>57</v>
      </c>
      <c r="C7" s="2" t="b">
        <v>0</v>
      </c>
      <c r="D7" s="149">
        <v>1</v>
      </c>
      <c r="E7" s="52"/>
      <c r="F7" s="122"/>
      <c r="G7" s="146"/>
    </row>
    <row r="8" spans="1:8" ht="87.75" customHeight="1" x14ac:dyDescent="0.25">
      <c r="A8" s="3">
        <v>5</v>
      </c>
      <c r="B8" s="5" t="s">
        <v>906</v>
      </c>
      <c r="C8" s="2" t="b">
        <v>0</v>
      </c>
      <c r="D8" s="150">
        <v>0.4</v>
      </c>
      <c r="E8" s="302" t="s">
        <v>905</v>
      </c>
      <c r="F8" s="302"/>
      <c r="G8" s="302"/>
    </row>
    <row r="9" spans="1:8" ht="75.75" customHeight="1" x14ac:dyDescent="0.25">
      <c r="A9" s="3">
        <v>6</v>
      </c>
      <c r="B9" s="5" t="s">
        <v>904</v>
      </c>
      <c r="C9" s="2" t="b">
        <v>0</v>
      </c>
      <c r="D9" s="150">
        <v>0.4</v>
      </c>
      <c r="E9" s="320"/>
      <c r="F9" s="320"/>
      <c r="G9" s="320"/>
    </row>
    <row r="10" spans="1:8" ht="60" customHeight="1" x14ac:dyDescent="0.25">
      <c r="A10" s="3">
        <v>7</v>
      </c>
      <c r="B10" s="126" t="s">
        <v>58</v>
      </c>
      <c r="C10" s="2" t="b">
        <v>0</v>
      </c>
      <c r="D10" s="2"/>
      <c r="E10" s="320"/>
      <c r="F10" s="320"/>
      <c r="G10" s="320"/>
    </row>
    <row r="11" spans="1:8" x14ac:dyDescent="0.25">
      <c r="C11" s="44" t="e" cm="1">
        <f t="array" ref="C11">IF(OR(C4=PRAVDA,C5=PRAVDA,C6=PRAVDA,C7=PRAVDA,C8=PRAVDA,C9=PRAVDA),"PRAVDA","")</f>
        <v>#NAME?</v>
      </c>
      <c r="D11" s="44"/>
    </row>
    <row r="12" spans="1:8" ht="23.25" x14ac:dyDescent="0.35">
      <c r="A12" s="4" t="s">
        <v>29</v>
      </c>
      <c r="B12" s="316" t="str">
        <f>IF(OR(C4=TRUE,C5=TRUE,C6=TRUE,C7=TRUE,C8=TRUE,C9=TRUE),"Projekt SPLŇUJE hodnocení z pohledu příslušnosti pod aktivity dle Přílohy VI Nařízení o RRF","")</f>
        <v/>
      </c>
      <c r="C12" s="317"/>
      <c r="D12" s="317"/>
      <c r="E12" s="318"/>
      <c r="F12" s="296" t="str">
        <f>IF(OR(C4=TRUE,C5=TRUE,C6=TRUE,C7=TRUE,C8=TRUE,C9=TRUE),"Pokračujte ve validaci kliknutím zde","")</f>
        <v/>
      </c>
      <c r="G12" s="296"/>
    </row>
    <row r="13" spans="1:8" ht="23.25" x14ac:dyDescent="0.35">
      <c r="B13" s="316" t="str">
        <f>IF(C10=TRUE,"Pokračujte dalším výběrem činností","")</f>
        <v/>
      </c>
      <c r="C13" s="317"/>
      <c r="D13" s="317"/>
      <c r="E13" s="318"/>
      <c r="F13" s="314" t="str">
        <f>IF(C10=TRUE,"Pro další výběr činnosti klikněte zde","")</f>
        <v/>
      </c>
      <c r="G13" s="315"/>
    </row>
    <row r="15" spans="1:8" x14ac:dyDescent="0.25">
      <c r="B15" s="123" t="s">
        <v>59</v>
      </c>
    </row>
  </sheetData>
  <mergeCells count="10">
    <mergeCell ref="F12:G12"/>
    <mergeCell ref="F13:G13"/>
    <mergeCell ref="B12:E12"/>
    <mergeCell ref="B1:G1"/>
    <mergeCell ref="B2:G2"/>
    <mergeCell ref="E8:G8"/>
    <mergeCell ref="E4:G4"/>
    <mergeCell ref="E9:G10"/>
    <mergeCell ref="B13:E13"/>
    <mergeCell ref="E6:G6"/>
  </mergeCells>
  <conditionalFormatting sqref="B13">
    <cfRule type="expression" dxfId="234" priority="18">
      <formula>#REF!</formula>
    </cfRule>
  </conditionalFormatting>
  <conditionalFormatting sqref="B12:E12">
    <cfRule type="expression" dxfId="232" priority="2">
      <formula>$C$11</formula>
    </cfRule>
  </conditionalFormatting>
  <hyperlinks>
    <hyperlink ref="F12:G12" location="'Čestné prohlášení'!A1" display="'Čestné prohlášení'!A1" xr:uid="{00000000-0004-0000-0400-000000000000}"/>
    <hyperlink ref="F13:G13" location="'40100A'!A1" display="'40100A'!A1" xr:uid="{00000000-0004-0000-0400-000001000000}"/>
    <hyperlink ref="H6" r:id="rId1" display="SMĚRNICE EVROPSKÉHO PARLAMENTU A RADY (EU) 2018/2001 " xr:uid="{00000000-0004-0000-0400-000002000000}"/>
  </hyperlinks>
  <pageMargins left="0.7" right="0.7" top="0.75" bottom="0.75" header="0.3" footer="0.3"/>
  <pageSetup paperSize="9" orientation="portrait" horizontalDpi="300" r:id="rId2"/>
  <drawing r:id="rId3"/>
  <legacyDrawing r:id="rId4"/>
  <mc:AlternateContent xmlns:mc="http://schemas.openxmlformats.org/markup-compatibility/2006">
    <mc:Choice Requires="x14">
      <controls>
        <mc:AlternateContent xmlns:mc="http://schemas.openxmlformats.org/markup-compatibility/2006">
          <mc:Choice Requires="x14">
            <control shapeId="23599" r:id="rId5" name="Check Box 47">
              <controlPr defaultSize="0" autoFill="0" autoLine="0" autoPict="0">
                <anchor moveWithCells="1">
                  <from>
                    <xdr:col>2</xdr:col>
                    <xdr:colOff>114300</xdr:colOff>
                    <xdr:row>3</xdr:row>
                    <xdr:rowOff>171450</xdr:rowOff>
                  </from>
                  <to>
                    <xdr:col>2</xdr:col>
                    <xdr:colOff>1323975</xdr:colOff>
                    <xdr:row>3</xdr:row>
                    <xdr:rowOff>1019175</xdr:rowOff>
                  </to>
                </anchor>
              </controlPr>
            </control>
          </mc:Choice>
        </mc:AlternateContent>
        <mc:AlternateContent xmlns:mc="http://schemas.openxmlformats.org/markup-compatibility/2006">
          <mc:Choice Requires="x14">
            <control shapeId="23600" r:id="rId6" name="Check Box 48">
              <controlPr defaultSize="0" autoFill="0" autoLine="0" autoPict="0">
                <anchor moveWithCells="1">
                  <from>
                    <xdr:col>2</xdr:col>
                    <xdr:colOff>114300</xdr:colOff>
                    <xdr:row>4</xdr:row>
                    <xdr:rowOff>171450</xdr:rowOff>
                  </from>
                  <to>
                    <xdr:col>2</xdr:col>
                    <xdr:colOff>1323975</xdr:colOff>
                    <xdr:row>4</xdr:row>
                    <xdr:rowOff>1019175</xdr:rowOff>
                  </to>
                </anchor>
              </controlPr>
            </control>
          </mc:Choice>
        </mc:AlternateContent>
        <mc:AlternateContent xmlns:mc="http://schemas.openxmlformats.org/markup-compatibility/2006">
          <mc:Choice Requires="x14">
            <control shapeId="23601" r:id="rId7" name="Check Box 49">
              <controlPr defaultSize="0" autoFill="0" autoLine="0" autoPict="0">
                <anchor moveWithCells="1">
                  <from>
                    <xdr:col>2</xdr:col>
                    <xdr:colOff>114300</xdr:colOff>
                    <xdr:row>5</xdr:row>
                    <xdr:rowOff>171450</xdr:rowOff>
                  </from>
                  <to>
                    <xdr:col>2</xdr:col>
                    <xdr:colOff>1323975</xdr:colOff>
                    <xdr:row>5</xdr:row>
                    <xdr:rowOff>1019175</xdr:rowOff>
                  </to>
                </anchor>
              </controlPr>
            </control>
          </mc:Choice>
        </mc:AlternateContent>
        <mc:AlternateContent xmlns:mc="http://schemas.openxmlformats.org/markup-compatibility/2006">
          <mc:Choice Requires="x14">
            <control shapeId="23602" r:id="rId8" name="Check Box 50">
              <controlPr defaultSize="0" autoFill="0" autoLine="0" autoPict="0">
                <anchor moveWithCells="1">
                  <from>
                    <xdr:col>2</xdr:col>
                    <xdr:colOff>114300</xdr:colOff>
                    <xdr:row>6</xdr:row>
                    <xdr:rowOff>171450</xdr:rowOff>
                  </from>
                  <to>
                    <xdr:col>2</xdr:col>
                    <xdr:colOff>1323975</xdr:colOff>
                    <xdr:row>6</xdr:row>
                    <xdr:rowOff>1019175</xdr:rowOff>
                  </to>
                </anchor>
              </controlPr>
            </control>
          </mc:Choice>
        </mc:AlternateContent>
        <mc:AlternateContent xmlns:mc="http://schemas.openxmlformats.org/markup-compatibility/2006">
          <mc:Choice Requires="x14">
            <control shapeId="23603" r:id="rId9" name="Check Box 51">
              <controlPr defaultSize="0" autoFill="0" autoLine="0" autoPict="0">
                <anchor moveWithCells="1">
                  <from>
                    <xdr:col>2</xdr:col>
                    <xdr:colOff>114300</xdr:colOff>
                    <xdr:row>7</xdr:row>
                    <xdr:rowOff>171450</xdr:rowOff>
                  </from>
                  <to>
                    <xdr:col>2</xdr:col>
                    <xdr:colOff>1323975</xdr:colOff>
                    <xdr:row>7</xdr:row>
                    <xdr:rowOff>1019175</xdr:rowOff>
                  </to>
                </anchor>
              </controlPr>
            </control>
          </mc:Choice>
        </mc:AlternateContent>
        <mc:AlternateContent xmlns:mc="http://schemas.openxmlformats.org/markup-compatibility/2006">
          <mc:Choice Requires="x14">
            <control shapeId="23604" r:id="rId10" name="Check Box 52">
              <controlPr defaultSize="0" autoFill="0" autoLine="0" autoPict="0">
                <anchor moveWithCells="1">
                  <from>
                    <xdr:col>2</xdr:col>
                    <xdr:colOff>114300</xdr:colOff>
                    <xdr:row>8</xdr:row>
                    <xdr:rowOff>171450</xdr:rowOff>
                  </from>
                  <to>
                    <xdr:col>2</xdr:col>
                    <xdr:colOff>1323975</xdr:colOff>
                    <xdr:row>8</xdr:row>
                    <xdr:rowOff>876300</xdr:rowOff>
                  </to>
                </anchor>
              </controlPr>
            </control>
          </mc:Choice>
        </mc:AlternateContent>
        <mc:AlternateContent xmlns:mc="http://schemas.openxmlformats.org/markup-compatibility/2006">
          <mc:Choice Requires="x14">
            <control shapeId="23605" r:id="rId11" name="Check Box 53">
              <controlPr defaultSize="0" autoFill="0" autoLine="0" autoPict="0">
                <anchor moveWithCells="1">
                  <from>
                    <xdr:col>2</xdr:col>
                    <xdr:colOff>114300</xdr:colOff>
                    <xdr:row>9</xdr:row>
                    <xdr:rowOff>171450</xdr:rowOff>
                  </from>
                  <to>
                    <xdr:col>2</xdr:col>
                    <xdr:colOff>1323975</xdr:colOff>
                    <xdr:row>9</xdr:row>
                    <xdr:rowOff>685800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1" operator="containsText" id="{DBF30637-F110-415E-AB69-522DE25B0332}">
            <xm:f>NOT(ISERROR(SEARCH($B$12,B12)))</xm:f>
            <xm:f>$B$12</xm:f>
            <x14:dxf>
              <fill>
                <patternFill>
                  <bgColor rgb="FF00B050"/>
                </patternFill>
              </fill>
            </x14:dxf>
          </x14:cfRule>
          <xm:sqref>B12:E12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30"/>
  <sheetViews>
    <sheetView showGridLines="0" topLeftCell="A16" zoomScale="98" zoomScaleNormal="98" workbookViewId="0">
      <selection activeCell="F23" sqref="F23:G23"/>
    </sheetView>
  </sheetViews>
  <sheetFormatPr defaultRowHeight="15" x14ac:dyDescent="0.25"/>
  <cols>
    <col min="1" max="1" width="12" customWidth="1"/>
    <col min="2" max="2" width="73.28515625" customWidth="1"/>
    <col min="3" max="4" width="23.7109375" customWidth="1"/>
    <col min="5" max="5" width="38.42578125" customWidth="1"/>
    <col min="6" max="6" width="38.5703125" customWidth="1"/>
    <col min="7" max="7" width="31.28515625" customWidth="1"/>
    <col min="8" max="8" width="16.7109375" customWidth="1"/>
  </cols>
  <sheetData>
    <row r="1" spans="1:8" ht="23.25" x14ac:dyDescent="0.35">
      <c r="A1" s="56" t="s">
        <v>18</v>
      </c>
      <c r="B1" s="292"/>
      <c r="C1" s="292"/>
      <c r="D1" s="292"/>
      <c r="E1" s="292"/>
      <c r="F1" s="292"/>
      <c r="G1" s="292"/>
    </row>
    <row r="2" spans="1:8" ht="28.5" x14ac:dyDescent="0.25">
      <c r="A2" s="43" t="s">
        <v>54</v>
      </c>
      <c r="B2" s="293" t="s">
        <v>60</v>
      </c>
      <c r="C2" s="293"/>
      <c r="D2" s="293"/>
      <c r="E2" s="293"/>
      <c r="F2" s="293"/>
      <c r="G2" s="293"/>
    </row>
    <row r="3" spans="1:8" ht="18.75" x14ac:dyDescent="0.3">
      <c r="A3" s="57" t="s">
        <v>21</v>
      </c>
      <c r="B3" s="58" t="s">
        <v>22</v>
      </c>
      <c r="C3" s="66" t="s">
        <v>45</v>
      </c>
      <c r="D3" s="58" t="s">
        <v>56</v>
      </c>
      <c r="E3" s="58" t="s">
        <v>24</v>
      </c>
      <c r="F3" s="58"/>
      <c r="G3" s="58"/>
    </row>
    <row r="4" spans="1:8" ht="90" customHeight="1" x14ac:dyDescent="0.25">
      <c r="A4" s="3">
        <v>1</v>
      </c>
      <c r="B4" s="5" t="s">
        <v>61</v>
      </c>
      <c r="C4" s="2" t="b">
        <v>0</v>
      </c>
      <c r="D4" s="149">
        <v>1</v>
      </c>
      <c r="E4" s="321"/>
      <c r="F4" s="322"/>
      <c r="G4" s="323"/>
    </row>
    <row r="5" spans="1:8" ht="60" customHeight="1" x14ac:dyDescent="0.25">
      <c r="A5" s="3">
        <v>2</v>
      </c>
      <c r="B5" s="5" t="s">
        <v>62</v>
      </c>
      <c r="C5" s="2" t="b">
        <v>0</v>
      </c>
      <c r="D5" s="150">
        <v>0.4</v>
      </c>
      <c r="E5" s="302"/>
      <c r="F5" s="302"/>
      <c r="G5" s="302"/>
    </row>
    <row r="6" spans="1:8" ht="80.25" customHeight="1" x14ac:dyDescent="0.25">
      <c r="A6" s="3">
        <v>3</v>
      </c>
      <c r="B6" s="5" t="s">
        <v>785</v>
      </c>
      <c r="C6" s="2" t="b">
        <v>0</v>
      </c>
      <c r="D6" s="150">
        <v>1</v>
      </c>
      <c r="E6" s="302" t="s">
        <v>907</v>
      </c>
      <c r="F6" s="302"/>
      <c r="G6" s="302"/>
      <c r="H6" s="218" t="s">
        <v>797</v>
      </c>
    </row>
    <row r="7" spans="1:8" ht="87" customHeight="1" x14ac:dyDescent="0.25">
      <c r="A7" s="3">
        <v>4</v>
      </c>
      <c r="B7" s="5" t="s">
        <v>786</v>
      </c>
      <c r="C7" s="2" t="b">
        <v>0</v>
      </c>
      <c r="D7" s="150">
        <v>1</v>
      </c>
      <c r="E7" s="302" t="s">
        <v>795</v>
      </c>
      <c r="F7" s="302"/>
      <c r="G7" s="302"/>
      <c r="H7" s="218" t="s">
        <v>797</v>
      </c>
    </row>
    <row r="8" spans="1:8" ht="102" customHeight="1" x14ac:dyDescent="0.25">
      <c r="A8" s="3">
        <v>5</v>
      </c>
      <c r="B8" s="5" t="s">
        <v>63</v>
      </c>
      <c r="C8" s="2" t="b">
        <v>1</v>
      </c>
      <c r="D8" s="150">
        <v>0.4</v>
      </c>
      <c r="E8" s="302" t="s">
        <v>908</v>
      </c>
      <c r="F8" s="302"/>
      <c r="G8" s="302"/>
    </row>
    <row r="9" spans="1:8" ht="64.5" customHeight="1" x14ac:dyDescent="0.25">
      <c r="A9" s="3">
        <v>6</v>
      </c>
      <c r="B9" s="5" t="s">
        <v>64</v>
      </c>
      <c r="C9" s="2" t="b">
        <v>0</v>
      </c>
      <c r="D9" s="149">
        <v>0.4</v>
      </c>
      <c r="E9" s="324"/>
      <c r="F9" s="325"/>
      <c r="G9" s="326"/>
    </row>
    <row r="10" spans="1:8" ht="64.5" customHeight="1" x14ac:dyDescent="0.25">
      <c r="A10" s="3">
        <v>7</v>
      </c>
      <c r="B10" s="5" t="s">
        <v>65</v>
      </c>
      <c r="C10" s="2" t="b">
        <v>0</v>
      </c>
      <c r="D10" s="150">
        <v>1</v>
      </c>
      <c r="E10" s="302"/>
      <c r="F10" s="302"/>
      <c r="G10" s="302"/>
    </row>
    <row r="11" spans="1:8" ht="64.5" customHeight="1" x14ac:dyDescent="0.25">
      <c r="A11" s="3">
        <v>8</v>
      </c>
      <c r="B11" s="5" t="s">
        <v>66</v>
      </c>
      <c r="C11" s="2" t="b">
        <v>0</v>
      </c>
      <c r="D11" s="150">
        <v>0.4</v>
      </c>
      <c r="E11" s="302"/>
      <c r="F11" s="302"/>
      <c r="G11" s="302"/>
    </row>
    <row r="12" spans="1:8" ht="66" customHeight="1" x14ac:dyDescent="0.25">
      <c r="A12" s="3">
        <v>9</v>
      </c>
      <c r="B12" s="5" t="s">
        <v>787</v>
      </c>
      <c r="C12" s="2" t="b">
        <v>0</v>
      </c>
      <c r="D12" s="150">
        <v>0.4</v>
      </c>
      <c r="E12" s="302" t="s">
        <v>909</v>
      </c>
      <c r="F12" s="302"/>
      <c r="G12" s="302"/>
    </row>
    <row r="13" spans="1:8" ht="72.75" customHeight="1" x14ac:dyDescent="0.25">
      <c r="A13" s="3">
        <v>10</v>
      </c>
      <c r="B13" s="5" t="s">
        <v>67</v>
      </c>
      <c r="C13" s="2" t="b">
        <v>0</v>
      </c>
      <c r="D13" s="150">
        <v>0.4</v>
      </c>
      <c r="E13" s="302"/>
      <c r="F13" s="302"/>
      <c r="G13" s="302"/>
    </row>
    <row r="14" spans="1:8" ht="60.75" customHeight="1" x14ac:dyDescent="0.25">
      <c r="A14" s="3">
        <v>11</v>
      </c>
      <c r="B14" s="5" t="s">
        <v>789</v>
      </c>
      <c r="C14" s="2" t="b">
        <v>0</v>
      </c>
      <c r="D14" s="150">
        <v>0.4</v>
      </c>
      <c r="E14" s="302" t="s">
        <v>788</v>
      </c>
      <c r="F14" s="302"/>
      <c r="G14" s="302"/>
    </row>
    <row r="15" spans="1:8" ht="51.75" customHeight="1" x14ac:dyDescent="0.25">
      <c r="A15" s="3">
        <v>12</v>
      </c>
      <c r="B15" s="5" t="s">
        <v>68</v>
      </c>
      <c r="C15" s="2" t="b">
        <v>0</v>
      </c>
      <c r="D15" s="150">
        <v>0.4</v>
      </c>
      <c r="E15" s="302"/>
      <c r="F15" s="302"/>
      <c r="G15" s="302"/>
    </row>
    <row r="16" spans="1:8" ht="57" customHeight="1" x14ac:dyDescent="0.25">
      <c r="A16" s="3">
        <v>13</v>
      </c>
      <c r="B16" s="5" t="s">
        <v>69</v>
      </c>
      <c r="C16" s="2" t="b">
        <v>0</v>
      </c>
      <c r="D16" s="150">
        <v>0.4</v>
      </c>
      <c r="E16" s="302"/>
      <c r="F16" s="302"/>
      <c r="G16" s="302"/>
    </row>
    <row r="17" spans="1:8" ht="75.75" customHeight="1" x14ac:dyDescent="0.25">
      <c r="A17" s="3">
        <v>14</v>
      </c>
      <c r="B17" s="5" t="s">
        <v>790</v>
      </c>
      <c r="C17" s="2" t="b">
        <v>0</v>
      </c>
      <c r="D17" s="150">
        <v>0.4</v>
      </c>
      <c r="E17" s="302" t="s">
        <v>910</v>
      </c>
      <c r="F17" s="302"/>
      <c r="G17" s="302"/>
    </row>
    <row r="18" spans="1:8" ht="42.75" customHeight="1" x14ac:dyDescent="0.25">
      <c r="A18" s="3">
        <v>15</v>
      </c>
      <c r="B18" s="5" t="s">
        <v>70</v>
      </c>
      <c r="C18" s="2" t="b">
        <v>0</v>
      </c>
      <c r="D18" s="150">
        <v>1</v>
      </c>
      <c r="E18" s="302"/>
      <c r="F18" s="302"/>
      <c r="G18" s="302"/>
    </row>
    <row r="19" spans="1:8" ht="69.75" customHeight="1" x14ac:dyDescent="0.25">
      <c r="A19" s="3">
        <v>16</v>
      </c>
      <c r="B19" s="5" t="s">
        <v>792</v>
      </c>
      <c r="C19" s="2" t="b">
        <v>0</v>
      </c>
      <c r="D19" s="150">
        <v>0.4</v>
      </c>
      <c r="E19" s="302" t="s">
        <v>791</v>
      </c>
      <c r="F19" s="302"/>
      <c r="G19" s="302"/>
      <c r="H19" s="218" t="s">
        <v>796</v>
      </c>
    </row>
    <row r="20" spans="1:8" ht="48" customHeight="1" x14ac:dyDescent="0.25">
      <c r="A20" s="67">
        <v>17</v>
      </c>
      <c r="B20" s="125" t="s">
        <v>793</v>
      </c>
      <c r="C20" s="2" t="b">
        <v>0</v>
      </c>
      <c r="D20" s="150">
        <v>1</v>
      </c>
      <c r="E20" s="302" t="s">
        <v>794</v>
      </c>
      <c r="F20" s="302"/>
      <c r="G20" s="302"/>
    </row>
    <row r="21" spans="1:8" ht="40.5" customHeight="1" x14ac:dyDescent="0.25">
      <c r="A21" s="3">
        <v>18</v>
      </c>
      <c r="B21" s="126" t="s">
        <v>71</v>
      </c>
      <c r="C21" s="2" t="b">
        <v>0</v>
      </c>
      <c r="D21" s="142"/>
      <c r="E21" s="142"/>
      <c r="F21" s="151"/>
      <c r="G21" s="152"/>
    </row>
    <row r="22" spans="1:8" x14ac:dyDescent="0.25">
      <c r="C22" s="44" t="e" cm="1">
        <f t="array" ref="C22">IF(OR(C4=PRAVDA,C5=PRAVDA,C6=PRAVDA,C7=PRAVDA,C8=PRAVDA,C9=PRAVDA,C10=PRAVDA,C11=PRAVDA,C12=PRAVDA,C13=PRAVDA,C14=PRAVDA,C15=PRAVDA,C16=PRAVDA,C17=PRAVDA,C18=PRAVDA,C19=PRAVDA,C20=PRAVDA),"PRAVDA","")</f>
        <v>#NAME?</v>
      </c>
      <c r="D22" s="44"/>
    </row>
    <row r="23" spans="1:8" ht="23.25" x14ac:dyDescent="0.35">
      <c r="A23" s="4" t="s">
        <v>29</v>
      </c>
      <c r="B23" s="327" t="str">
        <f>IF(OR(C4=TRUE,C5=TRUE,C6=TRUE,C7=TRUE,C8=TRUE,C9=TRUE,C10=TRUE,C11=TRUE,C12=TRUE,C13=TRUE,C14=TRUE,C15=TRUE,C16=TRUE,C17=TRUE,C18=TRUE,C19=TRUE,C20=TRUE),"Projekt SPLŇUJE hodnocení z pohledu příslušnosti pod aktivity dle Přílohy VI Nařízení o RRF","")</f>
        <v>Projekt SPLŇUJE hodnocení z pohledu příslušnosti pod aktivity dle Přílohy VI Nařízení o RRF</v>
      </c>
      <c r="C23" s="328"/>
      <c r="D23" s="328"/>
      <c r="E23" s="329"/>
      <c r="F23" s="296" t="str">
        <f>IF(OR(C4=TRUE,C5=TRUE,C6=TRUE,C7=TRUE,C8=TRUE,C9=TRUE,C10=TRUE,C11=TRUE,C12=TRUE,C13=TRUE,C14=TRUE,C15=TRUE,C16=TRUE,C17=TRUE,C18=TRUE,C19=TRUE,C20=TRUE),"Pokračujte ve validaci kliknutím zde","")</f>
        <v>Pokračujte ve validaci kliknutím zde</v>
      </c>
      <c r="G23" s="296"/>
    </row>
    <row r="24" spans="1:8" ht="23.25" x14ac:dyDescent="0.35">
      <c r="B24" s="327" t="str">
        <f>IF(C21=TRUE,"Projekt NESPLŇUJE hodnocení z pohledu příslušnosti pod aktivity dle Přílohy VI Nařízení o RRF","")</f>
        <v/>
      </c>
      <c r="C24" s="328"/>
      <c r="D24" s="328"/>
      <c r="E24" s="329"/>
      <c r="F24" s="296" t="str">
        <f>IF(C21=TRUE,"Pokračujte kliknutím zde","")</f>
        <v/>
      </c>
      <c r="G24" s="296"/>
    </row>
    <row r="25" spans="1:8" x14ac:dyDescent="0.25">
      <c r="B25" s="141" t="str">
        <f>IF(OR(C4=TRUE,C5=TRUE,C6=TRUE,C7=TRUE,C8=TRUE,C9=TRUE,C10=TRUE,C11=TRUE,C12=TRUE,C13=TRUE,C14=TRUE,C15=TRUE,C16=TRUE,C17=TRUE,C18=TRUE,C19=TRUE,C20=TRUE,'40100'!C4=TRUE,'40100'!C5=TRUE,'40100'!C6=TRUE,'40100'!C7=TRUE,'40100'!C8=TRUE,'40100'!C9=TRUE),"PRAVDA","")</f>
        <v>PRAVDA</v>
      </c>
    </row>
    <row r="30" spans="1:8" x14ac:dyDescent="0.25">
      <c r="C30" s="164"/>
    </row>
  </sheetData>
  <mergeCells count="23">
    <mergeCell ref="E16:G16"/>
    <mergeCell ref="B23:E23"/>
    <mergeCell ref="F23:G23"/>
    <mergeCell ref="B24:E24"/>
    <mergeCell ref="F24:G24"/>
    <mergeCell ref="E20:G20"/>
    <mergeCell ref="E19:G19"/>
    <mergeCell ref="E18:G18"/>
    <mergeCell ref="E17:G17"/>
    <mergeCell ref="B1:G1"/>
    <mergeCell ref="B2:G2"/>
    <mergeCell ref="E15:G15"/>
    <mergeCell ref="E14:G14"/>
    <mergeCell ref="E13:G13"/>
    <mergeCell ref="E12:G12"/>
    <mergeCell ref="E4:G4"/>
    <mergeCell ref="E11:G11"/>
    <mergeCell ref="E10:G10"/>
    <mergeCell ref="E9:G9"/>
    <mergeCell ref="E8:G8"/>
    <mergeCell ref="E6:G6"/>
    <mergeCell ref="E5:G5"/>
    <mergeCell ref="E7:G7"/>
  </mergeCells>
  <conditionalFormatting sqref="B23">
    <cfRule type="expression" dxfId="231" priority="4">
      <formula>$C$11</formula>
    </cfRule>
  </conditionalFormatting>
  <conditionalFormatting sqref="B24">
    <cfRule type="expression" dxfId="230" priority="5">
      <formula>#REF!</formula>
    </cfRule>
  </conditionalFormatting>
  <conditionalFormatting sqref="B23:E23">
    <cfRule type="expression" dxfId="228" priority="2">
      <formula>$C$22</formula>
    </cfRule>
  </conditionalFormatting>
  <conditionalFormatting sqref="B24:E24">
    <cfRule type="expression" dxfId="227" priority="3">
      <formula>$C$21</formula>
    </cfRule>
  </conditionalFormatting>
  <hyperlinks>
    <hyperlink ref="F24:G24" location="'Čestné prohlášení'!A1" display="'Čestné prohlášení'!A1" xr:uid="{00000000-0004-0000-0500-000000000000}"/>
    <hyperlink ref="F23:G23" location="'Čestné prohlášení'!A1" display="'Čestné prohlášení'!A1" xr:uid="{00000000-0004-0000-0500-000001000000}"/>
    <hyperlink ref="H6" r:id="rId1" xr:uid="{00000000-0004-0000-0500-000002000000}"/>
    <hyperlink ref="H7" r:id="rId2" xr:uid="{00000000-0004-0000-0500-000003000000}"/>
    <hyperlink ref="H19" r:id="rId3" display="SMĚRNICE EVROPSKÉHO PARLAMENTU A RADY (EU) 2018/2001 " xr:uid="{00000000-0004-0000-0500-000004000000}"/>
  </hyperlinks>
  <pageMargins left="0.7" right="0.7" top="0.75" bottom="0.75" header="0.3" footer="0.3"/>
  <pageSetup paperSize="9" orientation="portrait" horizontalDpi="300" verticalDpi="0" r:id="rId4"/>
  <drawing r:id="rId5"/>
  <legacyDrawing r:id="rId6"/>
  <mc:AlternateContent xmlns:mc="http://schemas.openxmlformats.org/markup-compatibility/2006">
    <mc:Choice Requires="x14">
      <controls>
        <mc:AlternateContent xmlns:mc="http://schemas.openxmlformats.org/markup-compatibility/2006">
          <mc:Choice Requires="x14">
            <control shapeId="50187" r:id="rId7" name="Check Box 11">
              <controlPr defaultSize="0" autoFill="0" autoLine="0" autoPict="0">
                <anchor moveWithCells="1">
                  <from>
                    <xdr:col>2</xdr:col>
                    <xdr:colOff>66675</xdr:colOff>
                    <xdr:row>20</xdr:row>
                    <xdr:rowOff>66675</xdr:rowOff>
                  </from>
                  <to>
                    <xdr:col>2</xdr:col>
                    <xdr:colOff>1362075</xdr:colOff>
                    <xdr:row>20</xdr:row>
                    <xdr:rowOff>438150</xdr:rowOff>
                  </to>
                </anchor>
              </controlPr>
            </control>
          </mc:Choice>
        </mc:AlternateContent>
        <mc:AlternateContent xmlns:mc="http://schemas.openxmlformats.org/markup-compatibility/2006">
          <mc:Choice Requires="x14">
            <control shapeId="50188" r:id="rId8" name="Check Box 12">
              <controlPr defaultSize="0" autoFill="0" autoLine="0" autoPict="0">
                <anchor moveWithCells="1">
                  <from>
                    <xdr:col>2</xdr:col>
                    <xdr:colOff>95250</xdr:colOff>
                    <xdr:row>3</xdr:row>
                    <xdr:rowOff>104775</xdr:rowOff>
                  </from>
                  <to>
                    <xdr:col>2</xdr:col>
                    <xdr:colOff>1504950</xdr:colOff>
                    <xdr:row>3</xdr:row>
                    <xdr:rowOff>1047750</xdr:rowOff>
                  </to>
                </anchor>
              </controlPr>
            </control>
          </mc:Choice>
        </mc:AlternateContent>
        <mc:AlternateContent xmlns:mc="http://schemas.openxmlformats.org/markup-compatibility/2006">
          <mc:Choice Requires="x14">
            <control shapeId="50189" r:id="rId9" name="Check Box 13">
              <controlPr defaultSize="0" autoFill="0" autoLine="0" autoPict="0">
                <anchor moveWithCells="1">
                  <from>
                    <xdr:col>2</xdr:col>
                    <xdr:colOff>95250</xdr:colOff>
                    <xdr:row>4</xdr:row>
                    <xdr:rowOff>76200</xdr:rowOff>
                  </from>
                  <to>
                    <xdr:col>2</xdr:col>
                    <xdr:colOff>1428750</xdr:colOff>
                    <xdr:row>4</xdr:row>
                    <xdr:rowOff>685800</xdr:rowOff>
                  </to>
                </anchor>
              </controlPr>
            </control>
          </mc:Choice>
        </mc:AlternateContent>
        <mc:AlternateContent xmlns:mc="http://schemas.openxmlformats.org/markup-compatibility/2006">
          <mc:Choice Requires="x14">
            <control shapeId="50190" r:id="rId10" name="Check Box 14">
              <controlPr defaultSize="0" autoFill="0" autoLine="0" autoPict="0">
                <anchor moveWithCells="1">
                  <from>
                    <xdr:col>2</xdr:col>
                    <xdr:colOff>95250</xdr:colOff>
                    <xdr:row>5</xdr:row>
                    <xdr:rowOff>76200</xdr:rowOff>
                  </from>
                  <to>
                    <xdr:col>2</xdr:col>
                    <xdr:colOff>1428750</xdr:colOff>
                    <xdr:row>5</xdr:row>
                    <xdr:rowOff>942975</xdr:rowOff>
                  </to>
                </anchor>
              </controlPr>
            </control>
          </mc:Choice>
        </mc:AlternateContent>
        <mc:AlternateContent xmlns:mc="http://schemas.openxmlformats.org/markup-compatibility/2006">
          <mc:Choice Requires="x14">
            <control shapeId="50191" r:id="rId11" name="Check Box 15">
              <controlPr defaultSize="0" autoFill="0" autoLine="0" autoPict="0">
                <anchor moveWithCells="1">
                  <from>
                    <xdr:col>2</xdr:col>
                    <xdr:colOff>95250</xdr:colOff>
                    <xdr:row>6</xdr:row>
                    <xdr:rowOff>76200</xdr:rowOff>
                  </from>
                  <to>
                    <xdr:col>2</xdr:col>
                    <xdr:colOff>1428750</xdr:colOff>
                    <xdr:row>6</xdr:row>
                    <xdr:rowOff>914400</xdr:rowOff>
                  </to>
                </anchor>
              </controlPr>
            </control>
          </mc:Choice>
        </mc:AlternateContent>
        <mc:AlternateContent xmlns:mc="http://schemas.openxmlformats.org/markup-compatibility/2006">
          <mc:Choice Requires="x14">
            <control shapeId="50192" r:id="rId12" name="Check Box 16">
              <controlPr defaultSize="0" autoFill="0" autoLine="0" autoPict="0">
                <anchor moveWithCells="1">
                  <from>
                    <xdr:col>2</xdr:col>
                    <xdr:colOff>95250</xdr:colOff>
                    <xdr:row>7</xdr:row>
                    <xdr:rowOff>76200</xdr:rowOff>
                  </from>
                  <to>
                    <xdr:col>2</xdr:col>
                    <xdr:colOff>1428750</xdr:colOff>
                    <xdr:row>7</xdr:row>
                    <xdr:rowOff>571500</xdr:rowOff>
                  </to>
                </anchor>
              </controlPr>
            </control>
          </mc:Choice>
        </mc:AlternateContent>
        <mc:AlternateContent xmlns:mc="http://schemas.openxmlformats.org/markup-compatibility/2006">
          <mc:Choice Requires="x14">
            <control shapeId="50193" r:id="rId13" name="Check Box 17">
              <controlPr defaultSize="0" autoFill="0" autoLine="0" autoPict="0">
                <anchor moveWithCells="1">
                  <from>
                    <xdr:col>2</xdr:col>
                    <xdr:colOff>95250</xdr:colOff>
                    <xdr:row>8</xdr:row>
                    <xdr:rowOff>76200</xdr:rowOff>
                  </from>
                  <to>
                    <xdr:col>2</xdr:col>
                    <xdr:colOff>1428750</xdr:colOff>
                    <xdr:row>8</xdr:row>
                    <xdr:rowOff>561975</xdr:rowOff>
                  </to>
                </anchor>
              </controlPr>
            </control>
          </mc:Choice>
        </mc:AlternateContent>
        <mc:AlternateContent xmlns:mc="http://schemas.openxmlformats.org/markup-compatibility/2006">
          <mc:Choice Requires="x14">
            <control shapeId="50194" r:id="rId14" name="Check Box 18">
              <controlPr defaultSize="0" autoFill="0" autoLine="0" autoPict="0">
                <anchor moveWithCells="1">
                  <from>
                    <xdr:col>2</xdr:col>
                    <xdr:colOff>95250</xdr:colOff>
                    <xdr:row>9</xdr:row>
                    <xdr:rowOff>76200</xdr:rowOff>
                  </from>
                  <to>
                    <xdr:col>2</xdr:col>
                    <xdr:colOff>1428750</xdr:colOff>
                    <xdr:row>9</xdr:row>
                    <xdr:rowOff>723900</xdr:rowOff>
                  </to>
                </anchor>
              </controlPr>
            </control>
          </mc:Choice>
        </mc:AlternateContent>
        <mc:AlternateContent xmlns:mc="http://schemas.openxmlformats.org/markup-compatibility/2006">
          <mc:Choice Requires="x14">
            <control shapeId="50195" r:id="rId15" name="Check Box 19">
              <controlPr defaultSize="0" autoFill="0" autoLine="0" autoPict="0">
                <anchor moveWithCells="1">
                  <from>
                    <xdr:col>2</xdr:col>
                    <xdr:colOff>95250</xdr:colOff>
                    <xdr:row>10</xdr:row>
                    <xdr:rowOff>76200</xdr:rowOff>
                  </from>
                  <to>
                    <xdr:col>2</xdr:col>
                    <xdr:colOff>1428750</xdr:colOff>
                    <xdr:row>10</xdr:row>
                    <xdr:rowOff>723900</xdr:rowOff>
                  </to>
                </anchor>
              </controlPr>
            </control>
          </mc:Choice>
        </mc:AlternateContent>
        <mc:AlternateContent xmlns:mc="http://schemas.openxmlformats.org/markup-compatibility/2006">
          <mc:Choice Requires="x14">
            <control shapeId="50196" r:id="rId16" name="Check Box 20">
              <controlPr defaultSize="0" autoFill="0" autoLine="0" autoPict="0">
                <anchor moveWithCells="1">
                  <from>
                    <xdr:col>2</xdr:col>
                    <xdr:colOff>95250</xdr:colOff>
                    <xdr:row>11</xdr:row>
                    <xdr:rowOff>76200</xdr:rowOff>
                  </from>
                  <to>
                    <xdr:col>2</xdr:col>
                    <xdr:colOff>1428750</xdr:colOff>
                    <xdr:row>11</xdr:row>
                    <xdr:rowOff>723900</xdr:rowOff>
                  </to>
                </anchor>
              </controlPr>
            </control>
          </mc:Choice>
        </mc:AlternateContent>
        <mc:AlternateContent xmlns:mc="http://schemas.openxmlformats.org/markup-compatibility/2006">
          <mc:Choice Requires="x14">
            <control shapeId="50197" r:id="rId17" name="Check Box 21">
              <controlPr defaultSize="0" autoFill="0" autoLine="0" autoPict="0">
                <anchor moveWithCells="1">
                  <from>
                    <xdr:col>2</xdr:col>
                    <xdr:colOff>95250</xdr:colOff>
                    <xdr:row>12</xdr:row>
                    <xdr:rowOff>76200</xdr:rowOff>
                  </from>
                  <to>
                    <xdr:col>2</xdr:col>
                    <xdr:colOff>1428750</xdr:colOff>
                    <xdr:row>12</xdr:row>
                    <xdr:rowOff>819150</xdr:rowOff>
                  </to>
                </anchor>
              </controlPr>
            </control>
          </mc:Choice>
        </mc:AlternateContent>
        <mc:AlternateContent xmlns:mc="http://schemas.openxmlformats.org/markup-compatibility/2006">
          <mc:Choice Requires="x14">
            <control shapeId="50198" r:id="rId18" name="Check Box 22">
              <controlPr defaultSize="0" autoFill="0" autoLine="0" autoPict="0">
                <anchor moveWithCells="1">
                  <from>
                    <xdr:col>2</xdr:col>
                    <xdr:colOff>95250</xdr:colOff>
                    <xdr:row>13</xdr:row>
                    <xdr:rowOff>76200</xdr:rowOff>
                  </from>
                  <to>
                    <xdr:col>2</xdr:col>
                    <xdr:colOff>1428750</xdr:colOff>
                    <xdr:row>13</xdr:row>
                    <xdr:rowOff>723900</xdr:rowOff>
                  </to>
                </anchor>
              </controlPr>
            </control>
          </mc:Choice>
        </mc:AlternateContent>
        <mc:AlternateContent xmlns:mc="http://schemas.openxmlformats.org/markup-compatibility/2006">
          <mc:Choice Requires="x14">
            <control shapeId="50199" r:id="rId19" name="Check Box 23">
              <controlPr defaultSize="0" autoFill="0" autoLine="0" autoPict="0">
                <anchor moveWithCells="1">
                  <from>
                    <xdr:col>2</xdr:col>
                    <xdr:colOff>95250</xdr:colOff>
                    <xdr:row>14</xdr:row>
                    <xdr:rowOff>76200</xdr:rowOff>
                  </from>
                  <to>
                    <xdr:col>2</xdr:col>
                    <xdr:colOff>1428750</xdr:colOff>
                    <xdr:row>14</xdr:row>
                    <xdr:rowOff>590550</xdr:rowOff>
                  </to>
                </anchor>
              </controlPr>
            </control>
          </mc:Choice>
        </mc:AlternateContent>
        <mc:AlternateContent xmlns:mc="http://schemas.openxmlformats.org/markup-compatibility/2006">
          <mc:Choice Requires="x14">
            <control shapeId="50200" r:id="rId20" name="Check Box 24">
              <controlPr defaultSize="0" autoFill="0" autoLine="0" autoPict="0">
                <anchor moveWithCells="1">
                  <from>
                    <xdr:col>2</xdr:col>
                    <xdr:colOff>95250</xdr:colOff>
                    <xdr:row>15</xdr:row>
                    <xdr:rowOff>76200</xdr:rowOff>
                  </from>
                  <to>
                    <xdr:col>2</xdr:col>
                    <xdr:colOff>1428750</xdr:colOff>
                    <xdr:row>15</xdr:row>
                    <xdr:rowOff>666750</xdr:rowOff>
                  </to>
                </anchor>
              </controlPr>
            </control>
          </mc:Choice>
        </mc:AlternateContent>
        <mc:AlternateContent xmlns:mc="http://schemas.openxmlformats.org/markup-compatibility/2006">
          <mc:Choice Requires="x14">
            <control shapeId="50201" r:id="rId21" name="Check Box 25">
              <controlPr defaultSize="0" autoFill="0" autoLine="0" autoPict="0">
                <anchor moveWithCells="1">
                  <from>
                    <xdr:col>2</xdr:col>
                    <xdr:colOff>95250</xdr:colOff>
                    <xdr:row>16</xdr:row>
                    <xdr:rowOff>76200</xdr:rowOff>
                  </from>
                  <to>
                    <xdr:col>2</xdr:col>
                    <xdr:colOff>1428750</xdr:colOff>
                    <xdr:row>16</xdr:row>
                    <xdr:rowOff>876300</xdr:rowOff>
                  </to>
                </anchor>
              </controlPr>
            </control>
          </mc:Choice>
        </mc:AlternateContent>
        <mc:AlternateContent xmlns:mc="http://schemas.openxmlformats.org/markup-compatibility/2006">
          <mc:Choice Requires="x14">
            <control shapeId="50202" r:id="rId22" name="Check Box 26">
              <controlPr defaultSize="0" autoFill="0" autoLine="0" autoPict="0">
                <anchor moveWithCells="1">
                  <from>
                    <xdr:col>2</xdr:col>
                    <xdr:colOff>95250</xdr:colOff>
                    <xdr:row>17</xdr:row>
                    <xdr:rowOff>76200</xdr:rowOff>
                  </from>
                  <to>
                    <xdr:col>2</xdr:col>
                    <xdr:colOff>1428750</xdr:colOff>
                    <xdr:row>17</xdr:row>
                    <xdr:rowOff>485775</xdr:rowOff>
                  </to>
                </anchor>
              </controlPr>
            </control>
          </mc:Choice>
        </mc:AlternateContent>
        <mc:AlternateContent xmlns:mc="http://schemas.openxmlformats.org/markup-compatibility/2006">
          <mc:Choice Requires="x14">
            <control shapeId="50203" r:id="rId23" name="Check Box 27">
              <controlPr defaultSize="0" autoFill="0" autoLine="0" autoPict="0">
                <anchor moveWithCells="1">
                  <from>
                    <xdr:col>2</xdr:col>
                    <xdr:colOff>95250</xdr:colOff>
                    <xdr:row>18</xdr:row>
                    <xdr:rowOff>76200</xdr:rowOff>
                  </from>
                  <to>
                    <xdr:col>2</xdr:col>
                    <xdr:colOff>1428750</xdr:colOff>
                    <xdr:row>18</xdr:row>
                    <xdr:rowOff>533400</xdr:rowOff>
                  </to>
                </anchor>
              </controlPr>
            </control>
          </mc:Choice>
        </mc:AlternateContent>
        <mc:AlternateContent xmlns:mc="http://schemas.openxmlformats.org/markup-compatibility/2006">
          <mc:Choice Requires="x14">
            <control shapeId="50204" r:id="rId24" name="Check Box 28">
              <controlPr defaultSize="0" autoFill="0" autoLine="0" autoPict="0">
                <anchor moveWithCells="1">
                  <from>
                    <xdr:col>2</xdr:col>
                    <xdr:colOff>95250</xdr:colOff>
                    <xdr:row>19</xdr:row>
                    <xdr:rowOff>76200</xdr:rowOff>
                  </from>
                  <to>
                    <xdr:col>2</xdr:col>
                    <xdr:colOff>1428750</xdr:colOff>
                    <xdr:row>19</xdr:row>
                    <xdr:rowOff>552450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1" operator="containsText" id="{CA651BEA-6232-4B3B-895E-31B324B86BAE}">
            <xm:f>NOT(ISERROR(SEARCH($B$23,B23)))</xm:f>
            <xm:f>$B$23</xm:f>
            <x14:dxf>
              <fill>
                <patternFill>
                  <bgColor rgb="FF00B050"/>
                </patternFill>
              </fill>
            </x14:dxf>
          </x14:cfRule>
          <xm:sqref>B23:E23</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defaultRowHeight="15" x14ac:dyDescent="0.25"/>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7"/>
  <sheetViews>
    <sheetView showGridLines="0" zoomScaleNormal="100" workbookViewId="0"/>
  </sheetViews>
  <sheetFormatPr defaultRowHeight="15" x14ac:dyDescent="0.25"/>
  <cols>
    <col min="1" max="1" width="12.7109375" customWidth="1"/>
    <col min="2" max="2" width="72.7109375" customWidth="1"/>
    <col min="3" max="3" width="27.28515625" customWidth="1"/>
    <col min="4" max="4" width="26.28515625" customWidth="1"/>
    <col min="5" max="5" width="27.7109375" customWidth="1"/>
    <col min="6" max="6" width="26.42578125" customWidth="1"/>
    <col min="7" max="7" width="24.5703125" customWidth="1"/>
  </cols>
  <sheetData>
    <row r="1" spans="1:10" ht="23.25" x14ac:dyDescent="0.35">
      <c r="A1" s="56" t="s">
        <v>18</v>
      </c>
      <c r="B1" s="335"/>
      <c r="C1" s="335"/>
      <c r="D1" s="335"/>
      <c r="E1" s="335"/>
      <c r="F1" s="335"/>
      <c r="G1" s="335"/>
    </row>
    <row r="2" spans="1:10" ht="28.5" x14ac:dyDescent="0.25">
      <c r="A2" s="43" t="s">
        <v>72</v>
      </c>
      <c r="B2" s="293" t="s">
        <v>73</v>
      </c>
      <c r="C2" s="293"/>
      <c r="D2" s="293"/>
      <c r="E2" s="293"/>
      <c r="F2" s="293"/>
    </row>
    <row r="3" spans="1:10" ht="18.75" x14ac:dyDescent="0.3">
      <c r="A3" s="57" t="s">
        <v>21</v>
      </c>
      <c r="B3" s="58" t="s">
        <v>22</v>
      </c>
      <c r="C3" s="58" t="s">
        <v>45</v>
      </c>
      <c r="D3" s="58" t="s">
        <v>46</v>
      </c>
      <c r="E3" s="336" t="s">
        <v>24</v>
      </c>
      <c r="F3" s="336"/>
      <c r="G3" s="336"/>
    </row>
    <row r="4" spans="1:10" ht="45" customHeight="1" x14ac:dyDescent="0.25">
      <c r="A4" s="3">
        <v>1</v>
      </c>
      <c r="B4" s="31" t="s">
        <v>74</v>
      </c>
      <c r="C4" s="121" t="b">
        <v>0</v>
      </c>
      <c r="D4" s="121" t="b">
        <v>0</v>
      </c>
      <c r="E4" s="337" t="s">
        <v>75</v>
      </c>
      <c r="F4" s="337"/>
      <c r="G4" s="337"/>
      <c r="H4" s="141" t="str">
        <f>IF(AND(C4,D4),"PRAVDA","")</f>
        <v/>
      </c>
      <c r="J4" s="173" t="s">
        <v>48</v>
      </c>
    </row>
    <row r="5" spans="1:10" x14ac:dyDescent="0.25">
      <c r="C5" s="141" t="str">
        <f>IF(C4=TRUE,"PRAVDA","")</f>
        <v/>
      </c>
      <c r="D5" s="141" t="str">
        <f>IF(D4=TRUE,"PRAVDA","")</f>
        <v/>
      </c>
    </row>
    <row r="6" spans="1:10" ht="23.25" x14ac:dyDescent="0.35">
      <c r="A6" s="4" t="s">
        <v>29</v>
      </c>
      <c r="B6" s="298" t="str">
        <f>IF(C4=TRUE,"Čestné prohlášení BYLO doloženo","")</f>
        <v/>
      </c>
      <c r="C6" s="298"/>
      <c r="D6" s="333" t="str">
        <f>IF(C4=TRUE,"Pokračujte ve validaci kliknutím zde","")</f>
        <v/>
      </c>
      <c r="E6" s="333"/>
      <c r="F6" s="333"/>
      <c r="G6" s="334"/>
      <c r="H6" s="330" t="s">
        <v>53</v>
      </c>
      <c r="I6" s="331"/>
      <c r="J6" s="331"/>
    </row>
    <row r="7" spans="1:10" ht="23.25" x14ac:dyDescent="0.35">
      <c r="B7" s="327" t="str">
        <f>IF(D4=TRUE,"Čestné prohlášení NEBYLO doloženo","")</f>
        <v/>
      </c>
      <c r="C7" s="329"/>
      <c r="D7" s="332" t="str">
        <f>IF(D4=TRUE,"Je potřeba žádat čestné prohlášení, pokračujte ve validaci","")</f>
        <v/>
      </c>
      <c r="E7" s="333"/>
      <c r="F7" s="333"/>
      <c r="G7" s="334"/>
      <c r="H7" s="330"/>
      <c r="I7" s="331"/>
      <c r="J7" s="331"/>
    </row>
  </sheetData>
  <mergeCells count="9">
    <mergeCell ref="H6:J7"/>
    <mergeCell ref="D7:G7"/>
    <mergeCell ref="B7:C7"/>
    <mergeCell ref="B2:F2"/>
    <mergeCell ref="B1:G1"/>
    <mergeCell ref="E3:G3"/>
    <mergeCell ref="E4:G4"/>
    <mergeCell ref="D6:G6"/>
    <mergeCell ref="B6:C6"/>
  </mergeCells>
  <conditionalFormatting sqref="B6:C6">
    <cfRule type="expression" dxfId="226" priority="9">
      <formula>$C$5</formula>
    </cfRule>
  </conditionalFormatting>
  <conditionalFormatting sqref="B7:C7">
    <cfRule type="expression" dxfId="225" priority="8">
      <formula>$D$5</formula>
    </cfRule>
  </conditionalFormatting>
  <conditionalFormatting sqref="H4">
    <cfRule type="expression" dxfId="224" priority="7">
      <formula>$C$4</formula>
    </cfRule>
  </conditionalFormatting>
  <conditionalFormatting sqref="H6:J7">
    <cfRule type="expression" dxfId="223" priority="1">
      <formula>$H$4</formula>
    </cfRule>
  </conditionalFormatting>
  <conditionalFormatting sqref="I4">
    <cfRule type="expression" dxfId="222" priority="5">
      <formula>$D$4</formula>
    </cfRule>
  </conditionalFormatting>
  <conditionalFormatting sqref="J4">
    <cfRule type="expression" dxfId="221" priority="2">
      <formula>$H$4</formula>
    </cfRule>
  </conditionalFormatting>
  <hyperlinks>
    <hyperlink ref="E4:F4" location="'Vzor čestného prohlášení'!A1" display="Pro vzor čestného prohlášení klikněte zde" xr:uid="{00000000-0004-0000-0700-000000000000}"/>
    <hyperlink ref="D6:G6" location="'2. Kontrola (i)'!A1" display="'2. Kontrola (i)'!A1" xr:uid="{00000000-0004-0000-0700-000001000000}"/>
    <hyperlink ref="D7:G7" location="'2. Kontrola (i)'!A1" display="'2. Kontrola (i)'!A1" xr:uid="{00000000-0004-0000-0700-000002000000}"/>
  </hyperlink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8849" r:id="rId4" name="Check Box 1">
              <controlPr defaultSize="0" autoFill="0" autoLine="0" autoPict="0">
                <anchor moveWithCells="1">
                  <from>
                    <xdr:col>2</xdr:col>
                    <xdr:colOff>66675</xdr:colOff>
                    <xdr:row>3</xdr:row>
                    <xdr:rowOff>95250</xdr:rowOff>
                  </from>
                  <to>
                    <xdr:col>2</xdr:col>
                    <xdr:colOff>1543050</xdr:colOff>
                    <xdr:row>3</xdr:row>
                    <xdr:rowOff>495300</xdr:rowOff>
                  </to>
                </anchor>
              </controlPr>
            </control>
          </mc:Choice>
        </mc:AlternateContent>
        <mc:AlternateContent xmlns:mc="http://schemas.openxmlformats.org/markup-compatibility/2006">
          <mc:Choice Requires="x14">
            <control shapeId="78850" r:id="rId5" name="Check Box 2">
              <controlPr defaultSize="0" autoFill="0" autoLine="0" autoPict="0">
                <anchor moveWithCells="1">
                  <from>
                    <xdr:col>3</xdr:col>
                    <xdr:colOff>66675</xdr:colOff>
                    <xdr:row>3</xdr:row>
                    <xdr:rowOff>95250</xdr:rowOff>
                  </from>
                  <to>
                    <xdr:col>3</xdr:col>
                    <xdr:colOff>1543050</xdr:colOff>
                    <xdr:row>3</xdr:row>
                    <xdr:rowOff>495300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5"/>
  <sheetViews>
    <sheetView showGridLines="0" zoomScaleNormal="100" workbookViewId="0"/>
  </sheetViews>
  <sheetFormatPr defaultRowHeight="15" x14ac:dyDescent="0.25"/>
  <cols>
    <col min="1" max="1" width="11.7109375" bestFit="1" customWidth="1"/>
    <col min="2" max="2" width="64.7109375" customWidth="1"/>
    <col min="3" max="3" width="4.28515625" customWidth="1"/>
    <col min="4" max="4" width="6.28515625" customWidth="1"/>
    <col min="5" max="6" width="21.28515625" customWidth="1"/>
    <col min="7" max="7" width="80.7109375" customWidth="1"/>
    <col min="10" max="10" width="14.42578125" customWidth="1"/>
  </cols>
  <sheetData>
    <row r="1" spans="1:11" ht="23.25" x14ac:dyDescent="0.35">
      <c r="A1" s="56" t="s">
        <v>18</v>
      </c>
      <c r="B1" s="292"/>
      <c r="C1" s="292"/>
      <c r="D1" s="292"/>
      <c r="E1" s="292"/>
      <c r="F1" s="292"/>
      <c r="G1" s="292"/>
    </row>
    <row r="2" spans="1:11" ht="28.5" x14ac:dyDescent="0.25">
      <c r="A2" s="45" t="s">
        <v>76</v>
      </c>
      <c r="B2" s="342" t="s">
        <v>77</v>
      </c>
      <c r="C2" s="342"/>
      <c r="D2" s="342"/>
      <c r="E2" s="342"/>
      <c r="F2" s="342"/>
      <c r="G2" s="342"/>
    </row>
    <row r="3" spans="1:11" ht="18.75" x14ac:dyDescent="0.3">
      <c r="A3" s="59"/>
      <c r="B3" s="60"/>
      <c r="C3" s="60"/>
      <c r="D3" s="59"/>
      <c r="E3" s="60"/>
      <c r="F3" s="60"/>
      <c r="G3" s="60"/>
    </row>
    <row r="4" spans="1:11" ht="21" x14ac:dyDescent="0.35">
      <c r="A4" s="62" t="s">
        <v>78</v>
      </c>
      <c r="B4" s="63" t="s">
        <v>912</v>
      </c>
      <c r="C4" s="64"/>
      <c r="D4" s="65"/>
      <c r="E4" s="65"/>
      <c r="F4" s="61"/>
      <c r="G4" s="61"/>
    </row>
    <row r="5" spans="1:11" ht="18.75" x14ac:dyDescent="0.3">
      <c r="A5" s="57" t="s">
        <v>21</v>
      </c>
      <c r="B5" s="58" t="s">
        <v>22</v>
      </c>
      <c r="C5" s="58"/>
      <c r="D5" s="57"/>
      <c r="E5" s="58" t="s">
        <v>45</v>
      </c>
      <c r="F5" s="58" t="s">
        <v>46</v>
      </c>
      <c r="G5" s="58" t="s">
        <v>24</v>
      </c>
    </row>
    <row r="6" spans="1:11" ht="66.75" customHeight="1" x14ac:dyDescent="0.25">
      <c r="A6" s="3">
        <v>1</v>
      </c>
      <c r="B6" s="338" t="s">
        <v>79</v>
      </c>
      <c r="C6" s="338"/>
      <c r="D6" s="338"/>
      <c r="E6" s="2" t="b">
        <v>0</v>
      </c>
      <c r="F6" s="2" t="b">
        <v>0</v>
      </c>
      <c r="G6" s="50" t="s">
        <v>80</v>
      </c>
      <c r="H6" s="141" t="str">
        <f>IF(AND(E6=TRUE,F6=TRUE),"PRAVDA","")</f>
        <v/>
      </c>
      <c r="J6" s="173" t="s">
        <v>48</v>
      </c>
      <c r="K6" s="141"/>
    </row>
    <row r="7" spans="1:11" ht="61.5" customHeight="1" x14ac:dyDescent="0.25">
      <c r="A7" s="3">
        <v>2</v>
      </c>
      <c r="B7" s="338" t="s">
        <v>81</v>
      </c>
      <c r="C7" s="338"/>
      <c r="D7" s="338"/>
      <c r="E7" s="2" t="b">
        <v>0</v>
      </c>
      <c r="F7" s="2" t="b">
        <v>0</v>
      </c>
      <c r="G7" s="1"/>
      <c r="H7" s="141" t="str">
        <f>IF(AND(E7=TRUE,F7=TRUE),"PRAVDA","")</f>
        <v/>
      </c>
      <c r="J7" s="173" t="s">
        <v>48</v>
      </c>
    </row>
    <row r="8" spans="1:11" ht="62.25" customHeight="1" x14ac:dyDescent="0.25">
      <c r="A8" s="3">
        <v>3</v>
      </c>
      <c r="B8" s="338" t="s">
        <v>804</v>
      </c>
      <c r="C8" s="338"/>
      <c r="D8" s="338"/>
      <c r="E8" s="2" t="b">
        <v>0</v>
      </c>
      <c r="F8" s="49" t="b">
        <v>0</v>
      </c>
      <c r="G8" s="1"/>
      <c r="H8" s="141" t="str">
        <f>IF(AND(E8=TRUE,F8=TRUE),"PRAVDA","")</f>
        <v/>
      </c>
      <c r="J8" s="173" t="s">
        <v>48</v>
      </c>
    </row>
    <row r="9" spans="1:11" ht="29.25" customHeight="1" x14ac:dyDescent="0.25">
      <c r="A9" s="303">
        <v>4</v>
      </c>
      <c r="B9" s="343" t="s">
        <v>805</v>
      </c>
      <c r="C9" s="344"/>
      <c r="D9" s="345"/>
      <c r="E9" s="349" t="b">
        <v>0</v>
      </c>
      <c r="F9" s="349" t="b">
        <v>0</v>
      </c>
      <c r="G9" s="351" t="s">
        <v>85</v>
      </c>
      <c r="H9" s="353" t="str">
        <f>IF(AND(E9=TRUE,F9=TRUE),"PRAVDA","")</f>
        <v/>
      </c>
      <c r="I9" s="283"/>
      <c r="J9" s="301" t="s">
        <v>48</v>
      </c>
    </row>
    <row r="10" spans="1:11" ht="9.75" customHeight="1" x14ac:dyDescent="0.25">
      <c r="A10" s="304"/>
      <c r="B10" s="346"/>
      <c r="C10" s="347"/>
      <c r="D10" s="348"/>
      <c r="E10" s="350"/>
      <c r="F10" s="350"/>
      <c r="G10" s="352"/>
      <c r="H10" s="353"/>
      <c r="I10" s="283"/>
      <c r="J10" s="301"/>
    </row>
    <row r="11" spans="1:11" ht="51.75" customHeight="1" x14ac:dyDescent="0.25">
      <c r="A11" s="223">
        <v>5</v>
      </c>
      <c r="B11" s="224" t="s">
        <v>806</v>
      </c>
      <c r="C11" s="225"/>
      <c r="D11" s="226"/>
      <c r="E11" s="227" t="b">
        <v>0</v>
      </c>
      <c r="F11" s="227" t="b">
        <v>0</v>
      </c>
      <c r="G11" s="228"/>
      <c r="H11" s="250" t="str">
        <f>IF(AND(E11=TRUE,F11=TRUE),"PRAVDA","")</f>
        <v/>
      </c>
      <c r="I11" s="164"/>
      <c r="J11" s="173" t="s">
        <v>48</v>
      </c>
    </row>
    <row r="12" spans="1:11" ht="51.75" customHeight="1" x14ac:dyDescent="0.25">
      <c r="A12" s="3">
        <v>6</v>
      </c>
      <c r="B12" s="339" t="s">
        <v>87</v>
      </c>
      <c r="C12" s="340"/>
      <c r="D12" s="341"/>
      <c r="E12" s="2" t="b">
        <v>0</v>
      </c>
      <c r="F12" s="2" t="b">
        <v>0</v>
      </c>
      <c r="G12" s="1"/>
      <c r="H12" s="250" t="str">
        <f>IF(AND(E12=TRUE,F12=TRUE),"PRAVDA","")</f>
        <v/>
      </c>
      <c r="J12" s="173" t="s">
        <v>48</v>
      </c>
    </row>
    <row r="13" spans="1:11" x14ac:dyDescent="0.25">
      <c r="E13" s="141" t="str">
        <f>IF((OR(E6=TRUE,E7=TRUE,E9=TRUE,E12=TRUE,E11=TRUE,E8=TRUE)),"PRAVDA","")</f>
        <v/>
      </c>
      <c r="F13" s="141" t="str">
        <f>IF((AND(F6=TRUE,F7=TRUE,F8=TRUE,F9=TRUE,F12=TRUE)),"PRAVDA","")</f>
        <v/>
      </c>
      <c r="J13" s="141" t="str">
        <f>IF(OR(H6="PRAVDA",H7="PRAVDA",H8="PRAVDA",H9="PRAVDA",H11="PRAVDA",H12="PRAVDA"),"PRAVDA","")</f>
        <v/>
      </c>
    </row>
    <row r="14" spans="1:11" ht="23.25" x14ac:dyDescent="0.35">
      <c r="A14" s="4" t="s">
        <v>29</v>
      </c>
      <c r="B14" s="298" t="str">
        <f>IF((AND(F6=TRUE,F7=TRUE,F8=TRUE,F9=TRUE,F12=TRUE,F11=TRUE)),"Projekt nevyžaduje další kontrolu souladu se Směrnicí 2000/60/ES","")</f>
        <v/>
      </c>
      <c r="C14" s="298"/>
      <c r="D14" s="298"/>
      <c r="E14" s="298"/>
      <c r="F14" s="296" t="str">
        <f>IF((AND(F6=TRUE,F7=TRUE,F8=TRUE,F9=TRUE,F12=TRUE,F11=TRUE)),"Pokračujte na další směrnici kliknutím zde","")</f>
        <v/>
      </c>
      <c r="G14" s="296"/>
      <c r="H14" s="330" t="s">
        <v>53</v>
      </c>
      <c r="I14" s="331"/>
      <c r="J14" s="331"/>
    </row>
    <row r="15" spans="1:11" ht="23.25" x14ac:dyDescent="0.35">
      <c r="B15" s="298" t="str">
        <f>IF((OR(E6=TRUE,E7=TRUE,E8=TRUE,E9=TRUE,E12=TRUE,E11=TRUE)),"Projekt vyžaduje další kontrolu souladu se Směrnicí 2000/60/ES","")</f>
        <v/>
      </c>
      <c r="C15" s="298"/>
      <c r="D15" s="298"/>
      <c r="E15" s="298"/>
      <c r="F15" s="296" t="str">
        <f>IF((OR(E6=TRUE,E7=TRUE,E8=TRUE,E9=TRUE,E12=TRUE,E11=TRUE)),"Pro další otázky týkajíci se Směrnice 2000/60/ES klikněte zde","")</f>
        <v/>
      </c>
      <c r="G15" s="296"/>
      <c r="H15" s="330"/>
      <c r="I15" s="331"/>
      <c r="J15" s="331"/>
    </row>
  </sheetData>
  <mergeCells count="19">
    <mergeCell ref="J9:J10"/>
    <mergeCell ref="H14:J15"/>
    <mergeCell ref="A9:A10"/>
    <mergeCell ref="B9:D10"/>
    <mergeCell ref="E9:E10"/>
    <mergeCell ref="F9:F10"/>
    <mergeCell ref="G9:G10"/>
    <mergeCell ref="I9:I10"/>
    <mergeCell ref="H9:H10"/>
    <mergeCell ref="B14:E14"/>
    <mergeCell ref="F14:G14"/>
    <mergeCell ref="B15:E15"/>
    <mergeCell ref="F15:G15"/>
    <mergeCell ref="B8:D8"/>
    <mergeCell ref="B12:D12"/>
    <mergeCell ref="B1:G1"/>
    <mergeCell ref="B2:G2"/>
    <mergeCell ref="B6:D6"/>
    <mergeCell ref="B7:D7"/>
  </mergeCells>
  <conditionalFormatting sqref="F8">
    <cfRule type="expression" dxfId="218" priority="15">
      <formula>$F$7</formula>
    </cfRule>
  </conditionalFormatting>
  <conditionalFormatting sqref="H6:H9">
    <cfRule type="expression" dxfId="217" priority="18">
      <formula>$E6</formula>
    </cfRule>
  </conditionalFormatting>
  <conditionalFormatting sqref="H11">
    <cfRule type="expression" dxfId="216" priority="8">
      <formula>$E$11</formula>
    </cfRule>
  </conditionalFormatting>
  <conditionalFormatting sqref="H12">
    <cfRule type="expression" dxfId="215" priority="7">
      <formula>$E$12</formula>
    </cfRule>
  </conditionalFormatting>
  <conditionalFormatting sqref="H14:J15">
    <cfRule type="expression" dxfId="214" priority="3">
      <formula>$J$13</formula>
    </cfRule>
  </conditionalFormatting>
  <conditionalFormatting sqref="I6:I8 I12">
    <cfRule type="expression" dxfId="213" priority="16">
      <formula>$F6</formula>
    </cfRule>
  </conditionalFormatting>
  <conditionalFormatting sqref="I9:I10">
    <cfRule type="expression" dxfId="212" priority="12">
      <formula>$F$9</formula>
    </cfRule>
  </conditionalFormatting>
  <conditionalFormatting sqref="I11">
    <cfRule type="expression" dxfId="211" priority="11">
      <formula>$F$11</formula>
    </cfRule>
  </conditionalFormatting>
  <conditionalFormatting sqref="J6:J9">
    <cfRule type="expression" dxfId="210" priority="5">
      <formula>$H6</formula>
    </cfRule>
  </conditionalFormatting>
  <conditionalFormatting sqref="J11:J12">
    <cfRule type="expression" dxfId="209" priority="4">
      <formula>$H11</formula>
    </cfRule>
  </conditionalFormatting>
  <hyperlinks>
    <hyperlink ref="F15:G15" location="'i - LC'!A1" display="'i - LC'!A1" xr:uid="{00000000-0004-0000-0800-000000000000}"/>
    <hyperlink ref="F14:G14" location="'2.Kontrola (ii)'!A1" display="'2.Kontrola (ii)'!A1" xr:uid="{00000000-0004-0000-0800-000001000000}"/>
    <hyperlink ref="G9" location="'Nebezpečné látky_1'!A1" display="Pro seznam nebezpečných látek klikněte zde" xr:uid="{00000000-0004-0000-0800-000002000000}"/>
  </hyperlinks>
  <pageMargins left="0.7" right="0.7" top="0.75" bottom="0.75" header="0.3" footer="0.3"/>
  <pageSetup paperSize="9" orientation="portrait" horizontalDpi="300" r:id="rId1"/>
  <cellWatches>
    <cellWatch r="A1"/>
  </cellWatche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4</xdr:col>
                    <xdr:colOff>57150</xdr:colOff>
                    <xdr:row>5</xdr:row>
                    <xdr:rowOff>104775</xdr:rowOff>
                  </from>
                  <to>
                    <xdr:col>4</xdr:col>
                    <xdr:colOff>1276350</xdr:colOff>
                    <xdr:row>5</xdr:row>
                    <xdr:rowOff>723900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5</xdr:col>
                    <xdr:colOff>57150</xdr:colOff>
                    <xdr:row>5</xdr:row>
                    <xdr:rowOff>104775</xdr:rowOff>
                  </from>
                  <to>
                    <xdr:col>5</xdr:col>
                    <xdr:colOff>1276350</xdr:colOff>
                    <xdr:row>5</xdr:row>
                    <xdr:rowOff>723900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4</xdr:col>
                    <xdr:colOff>57150</xdr:colOff>
                    <xdr:row>6</xdr:row>
                    <xdr:rowOff>104775</xdr:rowOff>
                  </from>
                  <to>
                    <xdr:col>4</xdr:col>
                    <xdr:colOff>1276350</xdr:colOff>
                    <xdr:row>6</xdr:row>
                    <xdr:rowOff>723900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5</xdr:col>
                    <xdr:colOff>57150</xdr:colOff>
                    <xdr:row>6</xdr:row>
                    <xdr:rowOff>104775</xdr:rowOff>
                  </from>
                  <to>
                    <xdr:col>5</xdr:col>
                    <xdr:colOff>1276350</xdr:colOff>
                    <xdr:row>6</xdr:row>
                    <xdr:rowOff>723900</xdr:rowOff>
                  </to>
                </anchor>
              </controlPr>
            </control>
          </mc:Choice>
        </mc:AlternateContent>
        <mc:AlternateContent xmlns:mc="http://schemas.openxmlformats.org/markup-compatibility/2006">
          <mc:Choice Requires="x14">
            <control shapeId="3079" r:id="rId8" name="Check Box 7">
              <controlPr defaultSize="0" autoFill="0" autoLine="0" autoPict="0">
                <anchor moveWithCells="1">
                  <from>
                    <xdr:col>4</xdr:col>
                    <xdr:colOff>66675</xdr:colOff>
                    <xdr:row>7</xdr:row>
                    <xdr:rowOff>76200</xdr:rowOff>
                  </from>
                  <to>
                    <xdr:col>4</xdr:col>
                    <xdr:colOff>1285875</xdr:colOff>
                    <xdr:row>7</xdr:row>
                    <xdr:rowOff>704850</xdr:rowOff>
                  </to>
                </anchor>
              </controlPr>
            </control>
          </mc:Choice>
        </mc:AlternateContent>
        <mc:AlternateContent xmlns:mc="http://schemas.openxmlformats.org/markup-compatibility/2006">
          <mc:Choice Requires="x14">
            <control shapeId="3080" r:id="rId9" name="Check Box 8">
              <controlPr defaultSize="0" autoFill="0" autoLine="0" autoPict="0">
                <anchor moveWithCells="1">
                  <from>
                    <xdr:col>5</xdr:col>
                    <xdr:colOff>76200</xdr:colOff>
                    <xdr:row>7</xdr:row>
                    <xdr:rowOff>76200</xdr:rowOff>
                  </from>
                  <to>
                    <xdr:col>5</xdr:col>
                    <xdr:colOff>1295400</xdr:colOff>
                    <xdr:row>7</xdr:row>
                    <xdr:rowOff>704850</xdr:rowOff>
                  </to>
                </anchor>
              </controlPr>
            </control>
          </mc:Choice>
        </mc:AlternateContent>
        <mc:AlternateContent xmlns:mc="http://schemas.openxmlformats.org/markup-compatibility/2006">
          <mc:Choice Requires="x14">
            <control shapeId="3081" r:id="rId10" name="Check Box 9">
              <controlPr defaultSize="0" autoFill="0" autoLine="0" autoPict="0">
                <anchor moveWithCells="1">
                  <from>
                    <xdr:col>4</xdr:col>
                    <xdr:colOff>57150</xdr:colOff>
                    <xdr:row>8</xdr:row>
                    <xdr:rowOff>57150</xdr:rowOff>
                  </from>
                  <to>
                    <xdr:col>4</xdr:col>
                    <xdr:colOff>1276350</xdr:colOff>
                    <xdr:row>9</xdr:row>
                    <xdr:rowOff>95250</xdr:rowOff>
                  </to>
                </anchor>
              </controlPr>
            </control>
          </mc:Choice>
        </mc:AlternateContent>
        <mc:AlternateContent xmlns:mc="http://schemas.openxmlformats.org/markup-compatibility/2006">
          <mc:Choice Requires="x14">
            <control shapeId="3082" r:id="rId11" name="Check Box 10">
              <controlPr defaultSize="0" autoFill="0" autoLine="0" autoPict="0">
                <anchor moveWithCells="1">
                  <from>
                    <xdr:col>5</xdr:col>
                    <xdr:colOff>95250</xdr:colOff>
                    <xdr:row>8</xdr:row>
                    <xdr:rowOff>114300</xdr:rowOff>
                  </from>
                  <to>
                    <xdr:col>5</xdr:col>
                    <xdr:colOff>1314450</xdr:colOff>
                    <xdr:row>9</xdr:row>
                    <xdr:rowOff>66675</xdr:rowOff>
                  </to>
                </anchor>
              </controlPr>
            </control>
          </mc:Choice>
        </mc:AlternateContent>
        <mc:AlternateContent xmlns:mc="http://schemas.openxmlformats.org/markup-compatibility/2006">
          <mc:Choice Requires="x14">
            <control shapeId="3087" r:id="rId12" name="Check Box 15">
              <controlPr defaultSize="0" autoFill="0" autoLine="0" autoPict="0">
                <anchor moveWithCells="1">
                  <from>
                    <xdr:col>4</xdr:col>
                    <xdr:colOff>66675</xdr:colOff>
                    <xdr:row>11</xdr:row>
                    <xdr:rowOff>76200</xdr:rowOff>
                  </from>
                  <to>
                    <xdr:col>4</xdr:col>
                    <xdr:colOff>1276350</xdr:colOff>
                    <xdr:row>11</xdr:row>
                    <xdr:rowOff>600075</xdr:rowOff>
                  </to>
                </anchor>
              </controlPr>
            </control>
          </mc:Choice>
        </mc:AlternateContent>
        <mc:AlternateContent xmlns:mc="http://schemas.openxmlformats.org/markup-compatibility/2006">
          <mc:Choice Requires="x14">
            <control shapeId="3089" r:id="rId13" name="Check Box 17">
              <controlPr defaultSize="0" autoFill="0" autoLine="0" autoPict="0">
                <anchor moveWithCells="1">
                  <from>
                    <xdr:col>5</xdr:col>
                    <xdr:colOff>66675</xdr:colOff>
                    <xdr:row>11</xdr:row>
                    <xdr:rowOff>76200</xdr:rowOff>
                  </from>
                  <to>
                    <xdr:col>5</xdr:col>
                    <xdr:colOff>1276350</xdr:colOff>
                    <xdr:row>11</xdr:row>
                    <xdr:rowOff>600075</xdr:rowOff>
                  </to>
                </anchor>
              </controlPr>
            </control>
          </mc:Choice>
        </mc:AlternateContent>
        <mc:AlternateContent xmlns:mc="http://schemas.openxmlformats.org/markup-compatibility/2006">
          <mc:Choice Requires="x14">
            <control shapeId="3090" r:id="rId14" name="Check Box 18">
              <controlPr defaultSize="0" autoFill="0" autoLine="0" autoPict="0">
                <anchor moveWithCells="1">
                  <from>
                    <xdr:col>4</xdr:col>
                    <xdr:colOff>57150</xdr:colOff>
                    <xdr:row>10</xdr:row>
                    <xdr:rowOff>95250</xdr:rowOff>
                  </from>
                  <to>
                    <xdr:col>4</xdr:col>
                    <xdr:colOff>1285875</xdr:colOff>
                    <xdr:row>10</xdr:row>
                    <xdr:rowOff>552450</xdr:rowOff>
                  </to>
                </anchor>
              </controlPr>
            </control>
          </mc:Choice>
        </mc:AlternateContent>
        <mc:AlternateContent xmlns:mc="http://schemas.openxmlformats.org/markup-compatibility/2006">
          <mc:Choice Requires="x14">
            <control shapeId="3091" r:id="rId15" name="Check Box 19">
              <controlPr defaultSize="0" autoFill="0" autoLine="0" autoPict="0">
                <anchor moveWithCells="1">
                  <from>
                    <xdr:col>5</xdr:col>
                    <xdr:colOff>57150</xdr:colOff>
                    <xdr:row>10</xdr:row>
                    <xdr:rowOff>95250</xdr:rowOff>
                  </from>
                  <to>
                    <xdr:col>5</xdr:col>
                    <xdr:colOff>1285875</xdr:colOff>
                    <xdr:row>10</xdr:row>
                    <xdr:rowOff>552450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2" operator="containsText" id="{D8648C8E-BCEE-48AC-9878-4BE9895FC8BE}">
            <xm:f>NOT(ISERROR(SEARCH($B$14,B14)))</xm:f>
            <xm:f>$B$14</xm:f>
            <x14:dxf>
              <fill>
                <patternFill>
                  <bgColor rgb="FF00B050"/>
                </patternFill>
              </fill>
            </x14:dxf>
          </x14:cfRule>
          <xm:sqref>B14:E14</xm:sqref>
        </x14:conditionalFormatting>
        <x14:conditionalFormatting xmlns:xm="http://schemas.microsoft.com/office/excel/2006/main">
          <x14:cfRule type="containsText" priority="1" operator="containsText" id="{B00F10D2-666F-4B60-9A6B-11D19E76E167}">
            <xm:f>NOT(ISERROR(SEARCH($B$15,B15)))</xm:f>
            <xm:f>$B$15</xm:f>
            <x14:dxf>
              <fill>
                <patternFill>
                  <bgColor rgb="FFFF0000"/>
                </patternFill>
              </fill>
            </x14:dxf>
          </x14:cfRule>
          <xm:sqref>B15:E15</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s q m i d = " d 1 d d a 7 5 f - 1 c 0 d - 4 e d 0 - 8 1 3 3 - 6 c 9 6 d 7 5 4 0 f 5 a "   x m l n s = " h t t p : / / s c h e m a s . m i c r o s o f t . c o m / D a t a M a s h u p " > A A A A A P c D A A B Q S w M E F A A C A A g A 7 n V k W 4 0 v t 7 u k A A A A 9 g A A A B I A H A B D b 2 5 m a W c v U G F j a 2 F n Z S 5 4 b W w g o h g A K K A U A A A A A A A A A A A A A A A A A A A A A A A A A A A A h Y 8 x D o I w G I W v Q r r T l u p A y E 8 Z W C U x M T H G r S k V G q A Y W i x 3 c / B I X k G M o m 6 O 7 3 v f 8 N 7 9 e o N s 6 t r g o g a r e 5 O i C F M U K C P 7 U p s q R a M 7 h T H K O G y F b E S l g l k 2 N p l s m a L a u X N C i P c e + x X u h 4 o w S i N y K D Y 7 W a t O o I + s / 8 u h N t Y J I x X i s H + N 4 Q x H 6 x g z O m 8 C s k A o t P k K b O 6 e 7 Q + E f G z d O C g u b Z g f g S w R y P s D f w B Q S w M E F A A C A A g A 7 n V k W 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O 5 1 Z F t p T l E e 8 Q A A A H Q B A A A T A B w A R m 9 y b X V s Y X M v U 2 V j d G l v b j E u b S C i G A A o o B Q A A A A A A A A A A A A A A A A A A A A A A A A A A A B t j 0 F r g z A U g O + C / + G R w V B w U X d c k R 3 c T r 2 M V R h s 7 J C m r 1 X Q p C T P 6 i b + 9 y W 6 y 1 h z S X h f + P L F o q R G K 9 i t e 7 4 J g z C w t T B 4 g B t W f q O s Y a t N r w Q 8 j 7 I W 6 o T w K g g t V G L f I p R a X d A Q G o j u Y w Y F t E h h A G 7 t d G 8 k u s k b 7 v m L O G H k D + 4 + o S I b s Z r o b B / S d B g G P t 4 Z 7 + R S d y l 5 b / p 4 N L o r y v f t r e h 0 r 6 j I W R w n q / l J k M i c e H 1 h y u Y P P / n 8 p a 5 6 y T x A 9 X V G n 7 S U 8 s o I Z Y / a d K V u + 0 5 5 a K N F l U z T n 5 + y B M h R I B x p T m B i O c 8 y c C 3 / Q K M u H K 7 S O Q 6 D R l 0 t 2 v w A U E s B A i 0 A F A A C A A g A 7 n V k W 4 0 v t 7 u k A A A A 9 g A A A B I A A A A A A A A A A A A A A A A A A A A A A E N v b m Z p Z y 9 Q Y W N r Y W d l L n h t b F B L A Q I t A B Q A A g A I A O 5 1 Z F s P y u m r p A A A A O k A A A A T A A A A A A A A A A A A A A A A A P A A A A B b Q 2 9 u d G V u d F 9 U e X B l c 1 0 u e G 1 s U E s B A i 0 A F A A C A A g A 7 n V k W 2 l O U R 7 x A A A A d A E A A B M A A A A A A A A A A A A A A A A A 4 Q E A A E Z v c m 1 1 b G F z L 1 N l Y 3 R p b 2 4 x L m 1 Q S w U G A A A A A A M A A w D C A A A A H w 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G Q w A A A A A A A D 3 C 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Q 3 p l Y 2 g l M j B L b 3 J 1 b m E l M j B F e G N o Y W 5 n Z S U y M F J h d G V z J T I w V G F i b G U l M j B D b 2 5 2 Z X J 0 Z X I l M j A o M i 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T m F t Z V V w Z G F 0 Z W R B Z n R l c k Z p b G w i I F Z h b H V l P S J s M C I g L z 4 8 R W 5 0 c n k g V H l w Z T 0 i U m V z d W x 0 V H l w Z S I g V m F s d W U 9 I n N U Y W J s Z S I g L z 4 8 R W 5 0 c n k g V H l w Z T 0 i Q n V m Z m V y T m V 4 d F J l Z n J l c 2 g i I F Z h b H V l P S J s M S I g L z 4 8 R W 5 0 c n k g V H l w Z T 0 i R m l s b F R h c m d l d C I g V m F s d W U 9 I n N D e m V j a F 9 L b 3 J 1 b m F f R X h j a G F u Z 2 V f U m F 0 Z X N f V G F i b G V f Q 2 9 u d m V y d G V y X 1 8 y I i A v P j x F b n R y e S B U e X B l P S J G a W x s Z W R D b 2 1 w b G V 0 Z V J l c 3 V s d F R v V 2 9 y a 3 N o Z W V 0 I i B W Y W x 1 Z T 0 i b D E i I C 8 + P E V u d H J 5 I F R 5 c G U 9 I l F 1 Z X J 5 S U Q i I F Z h b H V l P S J z Y T I y N j I 5 O T M t Y T h h N C 0 0 Z T J j L W E w Z D U t M G Z i N T g 5 Y m Q 4 Z G E z I i A v P j x F b n R y e S B U e X B l P S J O Y X Z p Z 2 F 0 a W 9 u U 3 R l c E 5 h b W U i I F Z h b H V l P S J z T m F 2 a W d h d G l v b i I g L z 4 8 R W 5 0 c n k g V H l w Z T 0 i R m l s b E x h c 3 R V c G R h d G V k I i B W Y W x 1 Z T 0 i Z D I w M j U t M T E t M D R U M T M 6 N D c 6 M j k u N T A y O D Q w M l o i I C 8 + P E V u d H J 5 I F R 5 c G U 9 I k Z p b G x D b 2 x 1 b W 5 U e X B l c y I g V m F s d W U 9 I n N C Z 1 l H I i A v P j x F b n R y e S B U e X B l P S J G a W x s R X J y b 3 J D b 3 V u d C I g V m F s d W U 9 I m w w I i A v P j x F b n R y e S B U e X B l P S J G a W x s Q 2 9 s d W 1 u T m F t Z X M i I F Z h b H V l P S J z W y Z x d W 9 0 O 0 N 6 Z W N o I E t v c n V u Y S Z x d W 9 0 O y w m c X V v d D s x L j A w I E N a S y Z x d W 9 0 O y w m c X V v d D t p b n Y u I D E u M D A g Q 1 p L J n F 1 b 3 Q 7 X S I g L z 4 8 R W 5 0 c n k g V H l w Z T 0 i R m l s b F N 0 Y X R 1 c y I g V m F s d W U 9 I n N D b 2 1 w b G V 0 Z S I g L z 4 8 R W 5 0 c n k g V H l w Z T 0 i R m l s b E V y c m 9 y Q 2 9 k Z S I g V m F s d W U 9 I n N V b m t u b 3 d u I i A v P j x F b n R y e S B U e X B l P S J S Z W x h d G l v b n N o a X B J b m Z v Q 2 9 u d G F p b m V y I i B W Y W x 1 Z T 0 i c 3 s m c X V v d D t j b 2 x 1 b W 5 D b 3 V u d C Z x d W 9 0 O z o z L C Z x d W 9 0 O 2 t l e U N v b H V t b k 5 h b W V z J n F 1 b 3 Q 7 O l t d L C Z x d W 9 0 O 3 F 1 Z X J 5 U m V s Y X R p b 2 5 z a G l w c y Z x d W 9 0 O z p b X S w m c X V v d D t j b 2 x 1 b W 5 J Z G V u d G l 0 a W V z J n F 1 b 3 Q 7 O l s m c X V v d D t T Z W N 0 a W 9 u M S 9 D e m V j a C B L b 3 J 1 b m E g R X h j a G F u Z 2 U g U m F 0 Z X M g V G F i b G U g Q 2 9 u d m V y d G V y I C g y K S 9 B d X R v U m V t b 3 Z l Z E N v b H V t b n M x L n t D e m V j a C B L b 3 J 1 b m E s M H 0 m c X V v d D s s J n F 1 b 3 Q 7 U 2 V j d G l v b j E v Q 3 p l Y 2 g g S 2 9 y d W 5 h I E V 4 Y 2 h h b m d l I F J h d G V z I F R h Y m x l I E N v b n Z l c n R l c i A o M i k v Q X V 0 b 1 J l b W 9 2 Z W R D b 2 x 1 b W 5 z M S 5 7 M S 4 w M C B D W k s s M X 0 m c X V v d D s s J n F 1 b 3 Q 7 U 2 V j d G l v b j E v Q 3 p l Y 2 g g S 2 9 y d W 5 h I E V 4 Y 2 h h b m d l I F J h d G V z I F R h Y m x l I E N v b n Z l c n R l c i A o M i k v Q X V 0 b 1 J l b W 9 2 Z W R D b 2 x 1 b W 5 z M S 5 7 a W 5 2 L i A x L j A w I E N a S y w y f S Z x d W 9 0 O 1 0 s J n F 1 b 3 Q 7 Q 2 9 s d W 1 u Q 2 9 1 b n Q m c X V v d D s 6 M y w m c X V v d D t L Z X l D b 2 x 1 b W 5 O Y W 1 l c y Z x d W 9 0 O z p b X S w m c X V v d D t D b 2 x 1 b W 5 J Z G V u d G l 0 a W V z J n F 1 b 3 Q 7 O l s m c X V v d D t T Z W N 0 a W 9 u M S 9 D e m V j a C B L b 3 J 1 b m E g R X h j a G F u Z 2 U g U m F 0 Z X M g V G F i b G U g Q 2 9 u d m V y d G V y I C g y K S 9 B d X R v U m V t b 3 Z l Z E N v b H V t b n M x L n t D e m V j a C B L b 3 J 1 b m E s M H 0 m c X V v d D s s J n F 1 b 3 Q 7 U 2 V j d G l v b j E v Q 3 p l Y 2 g g S 2 9 y d W 5 h I E V 4 Y 2 h h b m d l I F J h d G V z I F R h Y m x l I E N v b n Z l c n R l c i A o M i k v Q X V 0 b 1 J l b W 9 2 Z W R D b 2 x 1 b W 5 z M S 5 7 M S 4 w M C B D W k s s M X 0 m c X V v d D s s J n F 1 b 3 Q 7 U 2 V j d G l v b j E v Q 3 p l Y 2 g g S 2 9 y d W 5 h I E V 4 Y 2 h h b m d l I F J h d G V z I F R h Y m x l I E N v b n Z l c n R l c i A o M i k v Q X V 0 b 1 J l b W 9 2 Z W R D b 2 x 1 b W 5 z M S 5 7 a W 5 2 L i A x L j A w I E N a S y w y f S Z x d W 9 0 O 1 0 s J n F 1 b 3 Q 7 U m V s Y X R p b 2 5 z a G l w S W 5 m b y Z x d W 9 0 O z p b X X 0 i I C 8 + P E V u d H J 5 I F R 5 c G U 9 I k Z p b G x D b 3 V u d C I g V m F s d W U 9 I m w x M C I g L z 4 8 R W 5 0 c n k g V H l w Z T 0 i Q W R k Z W R U b 0 R h d G F N b 2 R l b C I g V m F s d W U 9 I m w w I i A v P j w v U 3 R h Y m x l R W 5 0 c m l l c z 4 8 L 0 l 0 Z W 0 + P E l 0 Z W 0 + P E l 0 Z W 1 M b 2 N h d G l v b j 4 8 S X R l b V R 5 c G U + R m 9 y b X V s Y T w v S X R l b V R 5 c G U + P E l 0 Z W 1 Q Y X R o P l N l Y 3 R p b 2 4 x L 0 N 6 Z W N o J T I w S 2 9 y d W 5 h J T I w R X h j a G F u Z 2 U l M j B S Y X R l c y U y M F R h Y m x l J T I w Q 2 9 u d m V y d G V y J T I w K D I p L 1 N v d X J j Z T w v S X R l b V B h d G g + P C 9 J d G V t T G 9 j Y X R p b 2 4 + P F N 0 Y W J s Z U V u d H J p Z X M g L z 4 8 L 0 l 0 Z W 0 + P E l 0 Z W 0 + P E l 0 Z W 1 M b 2 N h d G l v b j 4 8 S X R l b V R 5 c G U + R m 9 y b X V s Y T w v S X R l b V R 5 c G U + P E l 0 Z W 1 Q Y X R o P l N l Y 3 R p b 2 4 x L 0 N 6 Z W N o J T I w S 2 9 y d W 5 h J T I w R X h j a G F u Z 2 U l M j B S Y X R l c y U y M F R h Y m x l J T I w Q 2 9 u d m V y d G V y J T I w K D I p L 0 R h d G E w P C 9 J d G V t U G F 0 a D 4 8 L 0 l 0 Z W 1 M b 2 N h d G l v b j 4 8 U 3 R h Y m x l R W 5 0 c m l l c y A v P j w v S X R l b T 4 8 S X R l b T 4 8 S X R l b U x v Y 2 F 0 a W 9 u P j x J d G V t V H l w Z T 5 G b 3 J t d W x h P C 9 J d G V t V H l w Z T 4 8 S X R l b V B h d G g + U 2 V j d G l v b j E v Q 3 p l Y 2 g l M j B L b 3 J 1 b m E l M j B F e G N o Y W 5 n Z S U y M F J h d G V z J T I w V G F i b G U l M j B D b 2 5 2 Z X J 0 Z X I l M j A o M i k v Q 2 h h b m d l Z C U y M F R 5 c G U 8 L 0 l 0 Z W 1 Q Y X R o P j w v S X R l b U x v Y 2 F 0 a W 9 u P j x T d G F i b G V F b n R y a W V z I C 8 + P C 9 J d G V t P j w v S X R l b X M + P C 9 M b 2 N h b F B h Y 2 t h Z 2 V N Z X R h Z G F 0 Y U Z p b G U + F g A A A F B L B Q Y A A A A A A A A A A A A A A A A A A A A A A A D a A A A A A Q A A A N C M n d 8 B F d E R j H o A w E / C l + s B A A A A O B z W Y k o m N E y 2 b g S m A 3 c g p w A A A A A C A A A A A A A D Z g A A w A A A A B A A A A D U 0 S 7 B F F 6 l q j O H D N 1 7 l r y I A A A A A A S A A A C g A A A A E A A A A G p C c Z N u b S B y X c F w r 4 7 3 7 g x Q A A A A z 2 D H z b 2 F W c v 7 e A P J o C 9 v A G f N Z j O 1 X U T A S i Y M z I K 0 / A U t u u C T + J w K H I k c v R Q W I 6 c C 2 p h + v f n + z S V 1 i M C / A a P y h 5 z + H L f g c p z z Z V D g i C 5 m + F w U A A A A 5 n g r m h z T D T g J c H F E M Q L A J v F i 8 K U = < / 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9FE58BB37AC684EB076B5C642B02AC9" ma:contentTypeVersion="4" ma:contentTypeDescription="Create a new document." ma:contentTypeScope="" ma:versionID="7ea76359851e56d88c5b90e326f247f0">
  <xsd:schema xmlns:xsd="http://www.w3.org/2001/XMLSchema" xmlns:xs="http://www.w3.org/2001/XMLSchema" xmlns:p="http://schemas.microsoft.com/office/2006/metadata/properties" xmlns:ns2="5e45245e-311e-4a2a-bb90-5a664885db8e" targetNamespace="http://schemas.microsoft.com/office/2006/metadata/properties" ma:root="true" ma:fieldsID="9f13a31f5eff33999c5cda9adcbb3fdd" ns2:_="">
    <xsd:import namespace="5e45245e-311e-4a2a-bb90-5a664885db8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45245e-311e-4a2a-bb90-5a664885db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857753-C451-4360-825F-1A140ADCAAF3}">
  <ds:schemaRefs>
    <ds:schemaRef ds:uri="http://schemas.microsoft.com/DataMashup"/>
  </ds:schemaRefs>
</ds:datastoreItem>
</file>

<file path=customXml/itemProps2.xml><?xml version="1.0" encoding="utf-8"?>
<ds:datastoreItem xmlns:ds="http://schemas.openxmlformats.org/officeDocument/2006/customXml" ds:itemID="{9BC400A7-353C-402F-9FCA-A202F63F53F5}">
  <ds:schemaRefs>
    <ds:schemaRef ds:uri="http://schemas.microsoft.com/sharepoint/v3/contenttype/forms"/>
  </ds:schemaRefs>
</ds:datastoreItem>
</file>

<file path=customXml/itemProps3.xml><?xml version="1.0" encoding="utf-8"?>
<ds:datastoreItem xmlns:ds="http://schemas.openxmlformats.org/officeDocument/2006/customXml" ds:itemID="{4A424E33-DCBE-43B9-ABE6-D15777B47857}">
  <ds:schemaRefs>
    <ds:schemaRef ds:uri="http://schemas.openxmlformats.org/package/2006/metadata/core-properties"/>
    <ds:schemaRef ds:uri="http://schemas.microsoft.com/office/2006/documentManagement/types"/>
    <ds:schemaRef ds:uri="http://www.w3.org/XML/1998/namespace"/>
    <ds:schemaRef ds:uri="http://purl.org/dc/terms/"/>
    <ds:schemaRef ds:uri="http://purl.org/dc/dcmitype/"/>
    <ds:schemaRef ds:uri="http://purl.org/dc/elements/1.1/"/>
    <ds:schemaRef ds:uri="5e45245e-311e-4a2a-bb90-5a664885db8e"/>
    <ds:schemaRef ds:uri="http://schemas.microsoft.com/office/infopath/2007/PartnerControls"/>
    <ds:schemaRef ds:uri="http://schemas.microsoft.com/office/2006/metadata/properties"/>
  </ds:schemaRefs>
</ds:datastoreItem>
</file>

<file path=customXml/itemProps4.xml><?xml version="1.0" encoding="utf-8"?>
<ds:datastoreItem xmlns:ds="http://schemas.openxmlformats.org/officeDocument/2006/customXml" ds:itemID="{6B9AF283-1B16-4CF1-AF06-74EC2D5520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45245e-311e-4a2a-bb90-5a664885db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35</vt:i4>
      </vt:variant>
      <vt:variant>
        <vt:lpstr>Pojmenované oblasti</vt:lpstr>
      </vt:variant>
      <vt:variant>
        <vt:i4>2</vt:i4>
      </vt:variant>
    </vt:vector>
  </HeadingPairs>
  <TitlesOfParts>
    <vt:vector size="37" baseType="lpstr">
      <vt:lpstr>ÚVOD</vt:lpstr>
      <vt:lpstr>START</vt:lpstr>
      <vt:lpstr>10mil. EUR</vt:lpstr>
      <vt:lpstr>1. Kontrola</vt:lpstr>
      <vt:lpstr>40100</vt:lpstr>
      <vt:lpstr>40100A</vt:lpstr>
      <vt:lpstr>List1</vt:lpstr>
      <vt:lpstr>Čestné prohlášení</vt:lpstr>
      <vt:lpstr>2. Kontrola (i)</vt:lpstr>
      <vt:lpstr>i - LC</vt:lpstr>
      <vt:lpstr>2.Kontrola (ii)</vt:lpstr>
      <vt:lpstr>ii - LC</vt:lpstr>
      <vt:lpstr>2.Kontrola (iii)</vt:lpstr>
      <vt:lpstr>iii - LC</vt:lpstr>
      <vt:lpstr>2.Kontrola (iv)</vt:lpstr>
      <vt:lpstr>iv - LC</vt:lpstr>
      <vt:lpstr>2.Kontrola (v)</vt:lpstr>
      <vt:lpstr>v - LC</vt:lpstr>
      <vt:lpstr>2.Kontrola (vi)</vt:lpstr>
      <vt:lpstr>vi - LC</vt:lpstr>
      <vt:lpstr>2.Kontrola (vii)</vt:lpstr>
      <vt:lpstr>vii - LC</vt:lpstr>
      <vt:lpstr>2.Kontrola (viii)</vt:lpstr>
      <vt:lpstr>viii - LC</vt:lpstr>
      <vt:lpstr>KONEC</vt:lpstr>
      <vt:lpstr>Vzor čestného prohlášení</vt:lpstr>
      <vt:lpstr>Referenční hodnoty</vt:lpstr>
      <vt:lpstr>příloha č. 1 zákona č. 100 2001</vt:lpstr>
      <vt:lpstr>§ 10a-i zákona č. 100 2001 Sb.</vt:lpstr>
      <vt:lpstr>příloha č. 1 zákona č. 76 2002 </vt:lpstr>
      <vt:lpstr>Protokoly</vt:lpstr>
      <vt:lpstr>Nebezpečné látky</vt:lpstr>
      <vt:lpstr>Nebezpečné látky_1</vt:lpstr>
      <vt:lpstr>Výstražné symboly nebezpečnosti</vt:lpstr>
      <vt:lpstr>Aktuální kurz</vt:lpstr>
      <vt:lpstr>'10mil. EUR'!Oblast_tisku</vt:lpstr>
      <vt:lpstr>KONEC!Oblast_tisku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Rericha</dc:creator>
  <cp:keywords/>
  <dc:description/>
  <cp:lastModifiedBy>Fričová Iveta</cp:lastModifiedBy>
  <cp:revision/>
  <cp:lastPrinted>2025-07-17T10:33:34Z</cp:lastPrinted>
  <dcterms:created xsi:type="dcterms:W3CDTF">2021-12-02T11:40:55Z</dcterms:created>
  <dcterms:modified xsi:type="dcterms:W3CDTF">2025-12-10T11:42:29Z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0x01010069FE58BB37AC684EB076B5C642B02AC9</vt:lpwstr>
  </property>
  <property fmtid="{D5CDD505-2E9C-101B-9397-08002B2CF9AE}" pid="3" name="MSIP_Label_8310de75-5a0d-4392-bbb6-59aa8e061af6_Enabled">
    <vt:lpwstr>true</vt:lpwstr>
  </property>
  <property fmtid="{D5CDD505-2E9C-101B-9397-08002B2CF9AE}" pid="4" name="MSIP_Label_8310de75-5a0d-4392-bbb6-59aa8e061af6_SetDate">
    <vt:lpwstr>2025-10-31T09:04:44Z</vt:lpwstr>
  </property>
  <property fmtid="{D5CDD505-2E9C-101B-9397-08002B2CF9AE}" pid="5" name="MSIP_Label_8310de75-5a0d-4392-bbb6-59aa8e061af6_Method">
    <vt:lpwstr>Privileged</vt:lpwstr>
  </property>
  <property fmtid="{D5CDD505-2E9C-101B-9397-08002B2CF9AE}" pid="6" name="MSIP_Label_8310de75-5a0d-4392-bbb6-59aa8e061af6_Name">
    <vt:lpwstr>Veřejná informace</vt:lpwstr>
  </property>
  <property fmtid="{D5CDD505-2E9C-101B-9397-08002B2CF9AE}" pid="7" name="MSIP_Label_8310de75-5a0d-4392-bbb6-59aa8e061af6_SiteId">
    <vt:lpwstr>4d1a3907-6ad7-4739-80b5-b7ed4066a30b</vt:lpwstr>
  </property>
  <property fmtid="{D5CDD505-2E9C-101B-9397-08002B2CF9AE}" pid="8" name="MSIP_Label_8310de75-5a0d-4392-bbb6-59aa8e061af6_ActionId">
    <vt:lpwstr>936f7aa8-ca2c-4a74-8fcd-7cd4a8f8bea2</vt:lpwstr>
  </property>
  <property fmtid="{D5CDD505-2E9C-101B-9397-08002B2CF9AE}" pid="9" name="MSIP_Label_8310de75-5a0d-4392-bbb6-59aa8e061af6_ContentBits">
    <vt:lpwstr>0</vt:lpwstr>
  </property>
  <property fmtid="{D5CDD505-2E9C-101B-9397-08002B2CF9AE}" pid="10" name="MSIP_Label_8310de75-5a0d-4392-bbb6-59aa8e061af6_Tag">
    <vt:lpwstr>10, 0, 1, 1</vt:lpwstr>
  </property>
  <property fmtid="{D5CDD505-2E9C-101B-9397-08002B2CF9AE}" pid="11" name="IX_BARCODE">
    <vt:lpwstr>*000000000*</vt:lpwstr>
  </property>
  <property fmtid="{D5CDD505-2E9C-101B-9397-08002B2CF9AE}" pid="12" name="IX_DOC_TYPE">
    <vt:lpwstr>F813</vt:lpwstr>
  </property>
  <property fmtid="{D5CDD505-2E9C-101B-9397-08002B2CF9AE}" pid="13" name="IX_ENVIRONMENT">
    <vt:lpwstr>PRODUKCE</vt:lpwstr>
  </property>
</Properties>
</file>