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D:\Users\fricova\Documents\SUP II\Revize šablon dokumentů\OVMP\Opatřené metadaty\"/>
    </mc:Choice>
  </mc:AlternateContent>
  <xr:revisionPtr revIDLastSave="0" documentId="13_ncr:1_{65B07F5D-A5DD-4ECC-B4C6-DC63DD90973B}" xr6:coauthVersionLast="47" xr6:coauthVersionMax="47" xr10:uidLastSave="{00000000-0000-0000-0000-000000000000}"/>
  <bookViews>
    <workbookView xWindow="28680" yWindow="-120" windowWidth="25440" windowHeight="15390" xr2:uid="{00000000-000D-0000-FFFF-FFFF00000000}"/>
  </bookViews>
  <sheets>
    <sheet name="SKUPINA" sheetId="8" r:id="rId1"/>
    <sheet name="PROHLÁŠENÍ" sheetId="1" state="hidden" r:id="rId2"/>
    <sheet name="DOPORUČENÝ POSTUP" sheetId="7" r:id="rId3"/>
    <sheet name="Výpočty PVO" sheetId="9" state="hidden" r:id="rId4"/>
    <sheet name="Výpočty MSP" sheetId="4" state="hidden" r:id="rId5"/>
    <sheet name="Výpočet velkého podniku" sheetId="10" state="hidden" r:id="rId6"/>
  </sheets>
  <externalReferences>
    <externalReference r:id="rId7"/>
  </externalReferences>
  <definedNames>
    <definedName name="_ftn1" localSheetId="1">PROHLÁŠENÍ!#REF!</definedName>
    <definedName name="_ftn1" localSheetId="0">SKUPINA!#REF!</definedName>
    <definedName name="_ftnref1" localSheetId="1">PROHLÁŠENÍ!#REF!</definedName>
    <definedName name="_ftnref1" localSheetId="0">SKUPINA!#REF!</definedName>
    <definedName name="_ROK2">'Výpočty PVO'!$A$40:$B$40</definedName>
    <definedName name="_rok3">'Výpočty MSP'!$B$3:$B$5</definedName>
    <definedName name="_rok4">'Výpočty MSP'!$B$4:$B$5</definedName>
    <definedName name="ANONE">'Výpočty MSP'!$A$57:$A$58</definedName>
    <definedName name="ciselnik">'Výpočty MSP'!$A$43:$A$46</definedName>
    <definedName name="forma">'Výpočty PVO'!$A$38:$E$38</definedName>
    <definedName name="forma2">'Výpočty PVO'!$A$39:$E$39</definedName>
    <definedName name="_xlnm.Print_Area" localSheetId="2">'DOPORUČENÝ POSTUP'!$B$2:$B$22</definedName>
    <definedName name="_xlnm.Print_Area" localSheetId="1">PROHLÁŠENÍ!$A$1:$D$41</definedName>
    <definedName name="_xlnm.Print_Area" localSheetId="0">SKUPINA!$B$2:$AG$118</definedName>
    <definedName name="podani">'Výpočty MSP'!$A$42:$A$45</definedName>
    <definedName name="podat">'Výpočty MSP'!$A$43:$A$44</definedName>
    <definedName name="podat2">'Výpočty MSP'!$A$43:$A$45</definedName>
    <definedName name="ROK" localSheetId="0">[1]List1!$B$1:$B$2</definedName>
    <definedName name="ROK">'Výpočty MSP'!$B$2:$B$3</definedName>
    <definedName name="rokpodat">'Výpočty MSP'!$A$48:$A$49</definedName>
    <definedName name="skupina" localSheetId="0">[1]List1!$C$1:$C$2</definedName>
    <definedName name="skupina">'Výpočty MSP'!$C$2:$C$3</definedName>
    <definedName name="SOUHLAS" localSheetId="0">[1]List1!$A$1:$A$2</definedName>
    <definedName name="SOUHLAS">'Výpočty MSP'!$A$2:$A$3</definedName>
    <definedName name="velikost" localSheetId="0">[1]List1!$E$2:$E$4</definedName>
    <definedName name="velikost">'Výpočty MSP'!$E$4:$E$6</definedName>
    <definedName name="vznik">'Výpočty MSP'!$B$3:$B$7</definedName>
    <definedName name="vznik2">'Výpočty MSP'!$B$6:$B$8</definedName>
    <definedName name="Z_27EAD798_63F7_457C_B99F_9C97F6EA41D3_.wvu.Cols" localSheetId="1" hidden="1">PROHLÁŠENÍ!$E:$L</definedName>
    <definedName name="Z_27EAD798_63F7_457C_B99F_9C97F6EA41D3_.wvu.Cols" localSheetId="0" hidden="1">SKUPINA!$I:$I,SKUPINA!$P:$T,SKUPINA!$Z:$AB</definedName>
    <definedName name="Z_27EAD798_63F7_457C_B99F_9C97F6EA41D3_.wvu.PrintArea" localSheetId="1" hidden="1">PROHLÁŠENÍ!$A$1:$D$41</definedName>
    <definedName name="Z_27EAD798_63F7_457C_B99F_9C97F6EA41D3_.wvu.PrintArea" localSheetId="0" hidden="1">SKUPINA!$B$5:$Y$80</definedName>
  </definedNames>
  <calcPr calcId="191029"/>
  <customWorkbookViews>
    <customWorkbookView name="a" guid="{27EAD798-63F7-457C-B99F-9C97F6EA41D3}" maximized="1" xWindow="-8" yWindow="-8" windowWidth="1936" windowHeight="1056" activeSheetId="1" showFormula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0" l="1"/>
  <c r="F3" i="10"/>
  <c r="G3" i="10"/>
  <c r="J3" i="10" s="1"/>
  <c r="H3" i="10"/>
  <c r="I3" i="10"/>
  <c r="C18" i="4"/>
  <c r="A170" i="4" l="1"/>
  <c r="A166" i="4"/>
  <c r="A154" i="4"/>
  <c r="A167" i="4" l="1"/>
  <c r="M12" i="8" s="1"/>
  <c r="A160" i="4"/>
  <c r="B114" i="8" s="1"/>
  <c r="A171" i="4"/>
  <c r="M14" i="8" s="1"/>
  <c r="A161" i="4"/>
  <c r="B4" i="8" s="1"/>
  <c r="A145" i="4" l="1"/>
  <c r="A125" i="4"/>
  <c r="A126" i="4"/>
  <c r="A127" i="4"/>
  <c r="A128" i="4"/>
  <c r="A129" i="4"/>
  <c r="A130" i="4"/>
  <c r="A131" i="4"/>
  <c r="A132" i="4"/>
  <c r="A133" i="4"/>
  <c r="A134" i="4"/>
  <c r="A135" i="4"/>
  <c r="A136" i="4"/>
  <c r="A137" i="4"/>
  <c r="A138" i="4"/>
  <c r="A140" i="4"/>
  <c r="A141" i="4"/>
  <c r="A142" i="4"/>
  <c r="A143" i="4"/>
  <c r="A144" i="4"/>
  <c r="A124" i="4"/>
  <c r="A121" i="4"/>
  <c r="A115" i="4"/>
  <c r="A116" i="4"/>
  <c r="A117" i="4"/>
  <c r="A118" i="4"/>
  <c r="A119" i="4"/>
  <c r="A120" i="4"/>
  <c r="A113" i="4"/>
  <c r="A114" i="4"/>
  <c r="A111" i="4"/>
  <c r="A112" i="4"/>
  <c r="A94" i="4"/>
  <c r="A95" i="4"/>
  <c r="A96" i="4"/>
  <c r="A97" i="4"/>
  <c r="A98" i="4"/>
  <c r="A99" i="4"/>
  <c r="A100" i="4"/>
  <c r="A101" i="4"/>
  <c r="A102" i="4"/>
  <c r="A103" i="4"/>
  <c r="A104" i="4"/>
  <c r="A105" i="4"/>
  <c r="A106" i="4"/>
  <c r="A107" i="4"/>
  <c r="A108" i="4"/>
  <c r="A109" i="4"/>
  <c r="A110" i="4"/>
  <c r="A93" i="4"/>
  <c r="A122" i="4" l="1"/>
  <c r="B93" i="4" s="1"/>
  <c r="B57" i="8"/>
  <c r="A156" i="4" l="1"/>
  <c r="G24" i="8" s="1"/>
  <c r="C93" i="4"/>
  <c r="A157" i="4" l="1"/>
  <c r="H23" i="8" s="1"/>
  <c r="AC28" i="8"/>
  <c r="AC29" i="8"/>
  <c r="AC30" i="8"/>
  <c r="AC31" i="8"/>
  <c r="AC32" i="8"/>
  <c r="AC33" i="8"/>
  <c r="AC34" i="8"/>
  <c r="AC35" i="8"/>
  <c r="AC36" i="8"/>
  <c r="AC37" i="8"/>
  <c r="AC38" i="8"/>
  <c r="AC39" i="8"/>
  <c r="AC40" i="8"/>
  <c r="AC41" i="8"/>
  <c r="AC42" i="8"/>
  <c r="AC43" i="8"/>
  <c r="AC44" i="8"/>
  <c r="AC45" i="8"/>
  <c r="AC46" i="8"/>
  <c r="AC27" i="8"/>
  <c r="AC26" i="8"/>
  <c r="T28" i="8"/>
  <c r="T29" i="8"/>
  <c r="T30" i="8"/>
  <c r="T31" i="8"/>
  <c r="T32" i="8"/>
  <c r="T33" i="8"/>
  <c r="T34" i="8"/>
  <c r="T35" i="8"/>
  <c r="T36" i="8"/>
  <c r="T37" i="8"/>
  <c r="T38" i="8"/>
  <c r="T39" i="8"/>
  <c r="T40" i="8"/>
  <c r="T41" i="8"/>
  <c r="T42" i="8"/>
  <c r="T43" i="8"/>
  <c r="T44" i="8"/>
  <c r="T45" i="8"/>
  <c r="T46" i="8"/>
  <c r="T27" i="8"/>
  <c r="T26" i="8"/>
  <c r="T49" i="8"/>
  <c r="F20" i="8"/>
  <c r="I24" i="4" l="1"/>
  <c r="I3" i="4" l="1"/>
  <c r="AC75" i="8" l="1"/>
  <c r="AC76" i="8"/>
  <c r="AC77" i="8"/>
  <c r="AC78" i="8"/>
  <c r="AC79" i="8"/>
  <c r="T75" i="8"/>
  <c r="T76" i="8"/>
  <c r="T77" i="8"/>
  <c r="T78" i="8"/>
  <c r="T79" i="8"/>
  <c r="AC59" i="8"/>
  <c r="AC60" i="8"/>
  <c r="AC61" i="8"/>
  <c r="AC62" i="8"/>
  <c r="AC63" i="8"/>
  <c r="AC64" i="8"/>
  <c r="AC65" i="8"/>
  <c r="AC66" i="8"/>
  <c r="AC67" i="8"/>
  <c r="AC68" i="8"/>
  <c r="AC69" i="8"/>
  <c r="AC70" i="8"/>
  <c r="AC71" i="8"/>
  <c r="AC72" i="8"/>
  <c r="T59" i="8"/>
  <c r="T60" i="8"/>
  <c r="T61" i="8"/>
  <c r="T62" i="8"/>
  <c r="T63" i="8"/>
  <c r="T64" i="8"/>
  <c r="T65" i="8"/>
  <c r="T66" i="8"/>
  <c r="T67" i="8"/>
  <c r="T68" i="8"/>
  <c r="T69" i="8"/>
  <c r="T70" i="8"/>
  <c r="T71" i="8"/>
  <c r="T72" i="8"/>
  <c r="AC49" i="8"/>
  <c r="AC50" i="8"/>
  <c r="AC51" i="8"/>
  <c r="AC52" i="8"/>
  <c r="AC53" i="8"/>
  <c r="T50" i="8"/>
  <c r="T51" i="8"/>
  <c r="T52" i="8"/>
  <c r="T53" i="8"/>
  <c r="T25" i="8"/>
  <c r="AK78" i="8" l="1"/>
  <c r="AK77" i="8"/>
  <c r="AJ78" i="8"/>
  <c r="AJ77" i="8"/>
  <c r="AI78" i="8"/>
  <c r="AI77" i="8"/>
  <c r="AB78" i="8"/>
  <c r="AB77" i="8"/>
  <c r="AA78" i="8"/>
  <c r="AA77" i="8"/>
  <c r="Z78" i="8"/>
  <c r="Z77" i="8"/>
  <c r="R78" i="8"/>
  <c r="R77" i="8"/>
  <c r="Q78" i="8"/>
  <c r="Q77" i="8"/>
  <c r="P78" i="8"/>
  <c r="P77" i="8"/>
  <c r="U18" i="8"/>
  <c r="K22" i="8"/>
  <c r="M88" i="8" l="1"/>
  <c r="L88" i="8"/>
  <c r="X55" i="8" l="1"/>
  <c r="B20" i="8" l="1"/>
  <c r="J114" i="8" l="1"/>
  <c r="AC74" i="8"/>
  <c r="T74" i="8"/>
  <c r="AC58" i="8"/>
  <c r="T58" i="8"/>
  <c r="AC48" i="8"/>
  <c r="T48" i="8"/>
  <c r="AC25" i="8"/>
  <c r="D13" i="1" l="1"/>
  <c r="C13" i="1"/>
  <c r="B13" i="1"/>
  <c r="D5" i="1"/>
  <c r="B3" i="1"/>
  <c r="D36" i="1"/>
  <c r="J73" i="8" l="1"/>
  <c r="A139" i="4" s="1"/>
  <c r="A146" i="4" s="1"/>
  <c r="AC47" i="8"/>
  <c r="T47" i="8"/>
  <c r="B124" i="4" l="1"/>
  <c r="A158" i="4" s="1"/>
  <c r="G57" i="8" s="1"/>
  <c r="C124" i="4"/>
  <c r="T73" i="8"/>
  <c r="AC73" i="8"/>
  <c r="J22" i="8"/>
  <c r="J57" i="8"/>
  <c r="AC24" i="8"/>
  <c r="T24" i="8"/>
  <c r="A159" i="4" l="1"/>
  <c r="H57" i="8" s="1"/>
  <c r="AC57" i="8"/>
  <c r="T57" i="8"/>
  <c r="AC22" i="8" l="1"/>
  <c r="AC55" i="8" s="1"/>
  <c r="T22" i="8"/>
  <c r="T55" i="8" s="1"/>
  <c r="J55" i="8"/>
  <c r="AG55" i="8" l="1"/>
  <c r="AD55" i="8"/>
  <c r="U55" i="8"/>
  <c r="AF22" i="8" l="1"/>
  <c r="AE22" i="8"/>
  <c r="W22" i="8"/>
  <c r="V22" i="8"/>
  <c r="U22" i="8"/>
  <c r="M22" i="8"/>
  <c r="M55" i="8" s="1"/>
  <c r="L22" i="8"/>
  <c r="L55" i="8" s="1"/>
  <c r="AE55" i="8" l="1"/>
  <c r="V55" i="8"/>
  <c r="AF55" i="8"/>
  <c r="W55" i="8"/>
  <c r="W88" i="8" l="1"/>
  <c r="AF88" i="8" s="1"/>
  <c r="V88" i="8"/>
  <c r="AE88" i="8" s="1"/>
  <c r="C44" i="4"/>
  <c r="C59" i="4" s="1"/>
  <c r="C71" i="4" s="1"/>
  <c r="C61" i="4" l="1"/>
  <c r="F12" i="8" s="1"/>
  <c r="C63" i="4"/>
  <c r="AD18" i="8"/>
  <c r="AD22" i="8" s="1"/>
  <c r="C66" i="4" l="1"/>
  <c r="A48" i="4"/>
  <c r="A53" i="4" s="1"/>
  <c r="C48" i="4"/>
  <c r="E47" i="8" s="1"/>
  <c r="C46" i="4"/>
  <c r="AK75" i="8"/>
  <c r="AK76" i="8"/>
  <c r="AK79" i="8"/>
  <c r="AK65" i="8"/>
  <c r="AK66" i="8"/>
  <c r="AK67" i="8"/>
  <c r="AK68" i="8"/>
  <c r="AK69" i="8"/>
  <c r="AK70" i="8"/>
  <c r="AK71" i="8"/>
  <c r="AK72" i="8"/>
  <c r="AJ75" i="8"/>
  <c r="AJ76" i="8"/>
  <c r="AJ79" i="8"/>
  <c r="AJ65" i="8"/>
  <c r="AJ66" i="8"/>
  <c r="AJ67" i="8"/>
  <c r="AJ68" i="8"/>
  <c r="AJ69" i="8"/>
  <c r="AJ70" i="8"/>
  <c r="AJ71" i="8"/>
  <c r="AJ72" i="8"/>
  <c r="AI75" i="8"/>
  <c r="AI76" i="8"/>
  <c r="AI79" i="8"/>
  <c r="AI65" i="8"/>
  <c r="AI66" i="8"/>
  <c r="AI67" i="8"/>
  <c r="AI68" i="8"/>
  <c r="AI69" i="8"/>
  <c r="AI70" i="8"/>
  <c r="AI71" i="8"/>
  <c r="AI72" i="8"/>
  <c r="AB75" i="8"/>
  <c r="AB76" i="8"/>
  <c r="AB79" i="8"/>
  <c r="AA75" i="8"/>
  <c r="AA76" i="8"/>
  <c r="AA79" i="8"/>
  <c r="AB59" i="8"/>
  <c r="AB60" i="8"/>
  <c r="AB61" i="8"/>
  <c r="AB62" i="8"/>
  <c r="AB63" i="8"/>
  <c r="AB64" i="8"/>
  <c r="AB65" i="8"/>
  <c r="AB66" i="8"/>
  <c r="AB67" i="8"/>
  <c r="AB68" i="8"/>
  <c r="AB69" i="8"/>
  <c r="AB70" i="8"/>
  <c r="AB71" i="8"/>
  <c r="AB72" i="8"/>
  <c r="AA65" i="8"/>
  <c r="AA66" i="8"/>
  <c r="AA67" i="8"/>
  <c r="AA68" i="8"/>
  <c r="AA69" i="8"/>
  <c r="AA70" i="8"/>
  <c r="AA71" i="8"/>
  <c r="AA72" i="8"/>
  <c r="Z75" i="8"/>
  <c r="Z76" i="8"/>
  <c r="Z79" i="8"/>
  <c r="Z65" i="8"/>
  <c r="Z66" i="8"/>
  <c r="Z67" i="8"/>
  <c r="Z68" i="8"/>
  <c r="Z69" i="8"/>
  <c r="Z70" i="8"/>
  <c r="Z71" i="8"/>
  <c r="Z72" i="8"/>
  <c r="R65" i="8"/>
  <c r="R66" i="8"/>
  <c r="R67" i="8"/>
  <c r="R68" i="8"/>
  <c r="R69" i="8"/>
  <c r="R70" i="8"/>
  <c r="Q65" i="8"/>
  <c r="Q66" i="8"/>
  <c r="Q67" i="8"/>
  <c r="Q68" i="8"/>
  <c r="Q69" i="8"/>
  <c r="Q70" i="8"/>
  <c r="R75" i="8"/>
  <c r="R76" i="8"/>
  <c r="Q75" i="8"/>
  <c r="Q76" i="8"/>
  <c r="P75" i="8"/>
  <c r="P76" i="8"/>
  <c r="P70" i="8"/>
  <c r="P67" i="8"/>
  <c r="P68" i="8"/>
  <c r="P65" i="8"/>
  <c r="P58" i="8"/>
  <c r="C53" i="4" l="1"/>
  <c r="C47" i="8" s="1"/>
  <c r="C73" i="8" s="1"/>
  <c r="C45" i="4"/>
  <c r="C69" i="4"/>
  <c r="I18" i="4"/>
  <c r="A49" i="4"/>
  <c r="A52" i="4" s="1"/>
  <c r="F14" i="8"/>
  <c r="E73" i="8"/>
  <c r="A54" i="4" l="1"/>
  <c r="J20" i="8"/>
  <c r="T20" i="8" s="1"/>
  <c r="AK74" i="8"/>
  <c r="AJ74" i="8"/>
  <c r="AI74" i="8"/>
  <c r="AK64" i="8"/>
  <c r="AJ64" i="8"/>
  <c r="AI64" i="8"/>
  <c r="AK63" i="8"/>
  <c r="AJ63" i="8"/>
  <c r="AI63" i="8"/>
  <c r="AK62" i="8"/>
  <c r="AJ62" i="8"/>
  <c r="AI62" i="8"/>
  <c r="AK61" i="8"/>
  <c r="AJ61" i="8"/>
  <c r="AI61" i="8"/>
  <c r="AK60" i="8"/>
  <c r="AJ60" i="8"/>
  <c r="AI60" i="8"/>
  <c r="AK59" i="8"/>
  <c r="AJ59" i="8"/>
  <c r="AI59" i="8"/>
  <c r="AK58" i="8"/>
  <c r="AJ58" i="8"/>
  <c r="AI58" i="8"/>
  <c r="AB74" i="8"/>
  <c r="AA74" i="8"/>
  <c r="Z74" i="8"/>
  <c r="AA64" i="8"/>
  <c r="Z64" i="8"/>
  <c r="AA63" i="8"/>
  <c r="Z63" i="8"/>
  <c r="AA62" i="8"/>
  <c r="Z62" i="8"/>
  <c r="AA61" i="8"/>
  <c r="Z61" i="8"/>
  <c r="AA60" i="8"/>
  <c r="Z60" i="8"/>
  <c r="AA59" i="8"/>
  <c r="Z59" i="8"/>
  <c r="AB58" i="8"/>
  <c r="AA58" i="8"/>
  <c r="Z58" i="8"/>
  <c r="R59" i="8"/>
  <c r="R60" i="8"/>
  <c r="R61" i="8"/>
  <c r="R62" i="8"/>
  <c r="R63" i="8"/>
  <c r="R64" i="8"/>
  <c r="R71" i="8"/>
  <c r="R72" i="8"/>
  <c r="R74" i="8"/>
  <c r="R79" i="8"/>
  <c r="R58" i="8"/>
  <c r="Q59" i="8"/>
  <c r="Q60" i="8"/>
  <c r="Q61" i="8"/>
  <c r="Q62" i="8"/>
  <c r="Q63" i="8"/>
  <c r="Q64" i="8"/>
  <c r="Q71" i="8"/>
  <c r="Q72" i="8"/>
  <c r="Q74" i="8"/>
  <c r="Q79" i="8"/>
  <c r="Q58" i="8"/>
  <c r="P59" i="8"/>
  <c r="P60" i="8"/>
  <c r="P61" i="8"/>
  <c r="P62" i="8"/>
  <c r="P63" i="8"/>
  <c r="P64" i="8"/>
  <c r="P66" i="8"/>
  <c r="P69" i="8"/>
  <c r="P71" i="8"/>
  <c r="P72" i="8"/>
  <c r="P74" i="8"/>
  <c r="P79" i="8"/>
  <c r="K90" i="8" l="1"/>
  <c r="AF90" i="8"/>
  <c r="AE90" i="8"/>
  <c r="AD90" i="8"/>
  <c r="L90" i="8"/>
  <c r="M90" i="8"/>
  <c r="U90" i="8"/>
  <c r="V90" i="8"/>
  <c r="W90" i="8"/>
  <c r="AC20" i="8"/>
  <c r="C9" i="9"/>
  <c r="U88" i="8"/>
  <c r="AD88" i="8" s="1"/>
  <c r="C19" i="1" l="1"/>
  <c r="G5" i="10"/>
  <c r="C18" i="1"/>
  <c r="F5" i="10"/>
  <c r="B19" i="1"/>
  <c r="D5" i="10"/>
  <c r="B18" i="1"/>
  <c r="C5" i="10"/>
  <c r="D18" i="1"/>
  <c r="D21" i="1" s="1"/>
  <c r="I5" i="10"/>
  <c r="D19" i="1"/>
  <c r="D22" i="1" s="1"/>
  <c r="J5" i="10"/>
  <c r="D17" i="1"/>
  <c r="H5" i="10"/>
  <c r="C17" i="1"/>
  <c r="E5" i="10"/>
  <c r="B17" i="1"/>
  <c r="B5" i="10"/>
  <c r="C22" i="1"/>
  <c r="C21" i="1"/>
  <c r="B22" i="1"/>
  <c r="B21" i="1"/>
  <c r="C19" i="4"/>
  <c r="F30" i="10" l="1"/>
  <c r="F28" i="10"/>
  <c r="F29" i="10"/>
  <c r="E21" i="10"/>
  <c r="E29" i="10" s="1"/>
  <c r="E20" i="10"/>
  <c r="E22" i="10"/>
  <c r="E28" i="10"/>
  <c r="E30" i="10"/>
  <c r="D29" i="10"/>
  <c r="D28" i="10"/>
  <c r="D21" i="10"/>
  <c r="D20" i="10"/>
  <c r="D22" i="10"/>
  <c r="D30" i="10"/>
  <c r="L46" i="1"/>
  <c r="K46" i="1"/>
  <c r="J46" i="1"/>
  <c r="L45" i="1"/>
  <c r="K45" i="1"/>
  <c r="J45" i="1"/>
  <c r="L44" i="1"/>
  <c r="K44" i="1"/>
  <c r="J44" i="1"/>
  <c r="L43" i="1"/>
  <c r="K43" i="1"/>
  <c r="J43" i="1"/>
  <c r="C23" i="4"/>
  <c r="C22" i="4"/>
  <c r="D24" i="9"/>
  <c r="D25" i="9"/>
  <c r="D26" i="9"/>
  <c r="D27" i="9"/>
  <c r="H16" i="9" s="1"/>
  <c r="D28" i="9"/>
  <c r="D29" i="9"/>
  <c r="C24" i="9"/>
  <c r="C25" i="9"/>
  <c r="C26" i="9"/>
  <c r="C27" i="9"/>
  <c r="G16" i="9" s="1"/>
  <c r="C28" i="9"/>
  <c r="C29" i="9"/>
  <c r="C22" i="9"/>
  <c r="C23" i="9"/>
  <c r="C21" i="9"/>
  <c r="D22" i="9"/>
  <c r="D23" i="9"/>
  <c r="D21" i="9"/>
  <c r="C17" i="9"/>
  <c r="C59" i="9" s="1"/>
  <c r="C16" i="9"/>
  <c r="G90" i="9" s="1"/>
  <c r="H65" i="9" s="1"/>
  <c r="C15" i="9"/>
  <c r="C57" i="9" s="1"/>
  <c r="F8" i="9"/>
  <c r="D63" i="9"/>
  <c r="D64" i="9"/>
  <c r="D65" i="9"/>
  <c r="D66" i="9"/>
  <c r="D67" i="9"/>
  <c r="D68" i="9"/>
  <c r="D69" i="9"/>
  <c r="H58" i="9" s="1"/>
  <c r="D70" i="9"/>
  <c r="D71" i="9"/>
  <c r="C64" i="9"/>
  <c r="C65" i="9"/>
  <c r="C66" i="9"/>
  <c r="C67" i="9"/>
  <c r="C68" i="9"/>
  <c r="C69" i="9"/>
  <c r="G58" i="9" s="1"/>
  <c r="C70" i="9"/>
  <c r="C71" i="9"/>
  <c r="C63" i="9"/>
  <c r="C37" i="4"/>
  <c r="C26" i="4"/>
  <c r="C25" i="4"/>
  <c r="J16" i="8"/>
  <c r="N11" i="4"/>
  <c r="C36" i="4"/>
  <c r="C29" i="4"/>
  <c r="C33" i="4"/>
  <c r="C32" i="4"/>
  <c r="C28" i="4"/>
  <c r="G15" i="9"/>
  <c r="C55" i="9"/>
  <c r="G57" i="9" s="1"/>
  <c r="G88" i="9"/>
  <c r="G47" i="9"/>
  <c r="H47" i="9"/>
  <c r="G48" i="9"/>
  <c r="H15" i="9"/>
  <c r="G89" i="9"/>
  <c r="H48" i="9"/>
  <c r="I42" i="1"/>
  <c r="L42" i="1" s="1"/>
  <c r="H42" i="1" s="1"/>
  <c r="K42" i="1" s="1"/>
  <c r="G42" i="1" s="1"/>
  <c r="J42" i="1" s="1"/>
  <c r="H21" i="10" l="1"/>
  <c r="H30" i="10"/>
  <c r="H28" i="10"/>
  <c r="H22" i="10"/>
  <c r="H20" i="10"/>
  <c r="H29" i="10"/>
  <c r="C58" i="9"/>
  <c r="G91" i="9"/>
  <c r="I65" i="9" s="1"/>
  <c r="H57" i="9"/>
  <c r="H88" i="9"/>
  <c r="I88" i="9" s="1"/>
  <c r="G50" i="9"/>
  <c r="I23" i="9" s="1"/>
  <c r="H89" i="9"/>
  <c r="I89" i="9" s="1"/>
  <c r="G49" i="9"/>
  <c r="H23" i="9" s="1"/>
  <c r="D20" i="9"/>
  <c r="C20" i="9" s="1"/>
  <c r="I48" i="9"/>
  <c r="I47" i="9"/>
  <c r="C14" i="9"/>
  <c r="G46" i="9" s="1"/>
  <c r="G23" i="9" s="1"/>
  <c r="T16" i="8"/>
  <c r="G47" i="1"/>
  <c r="J47" i="1" s="1"/>
  <c r="G48" i="1"/>
  <c r="J48" i="1" s="1"/>
  <c r="H31" i="10" l="1"/>
  <c r="H32" i="10" s="1"/>
  <c r="H23" i="10"/>
  <c r="H24" i="10" s="1"/>
  <c r="D62" i="9"/>
  <c r="C62" i="9" s="1"/>
  <c r="G92" i="9"/>
  <c r="J65" i="9" s="1"/>
  <c r="H47" i="1"/>
  <c r="K47" i="1" s="1"/>
  <c r="G51" i="9"/>
  <c r="J23" i="9" s="1"/>
  <c r="G45" i="9"/>
  <c r="F23" i="9" s="1"/>
  <c r="G87" i="9"/>
  <c r="G65" i="9" s="1"/>
  <c r="G86" i="9"/>
  <c r="H14" i="9"/>
  <c r="H13" i="9"/>
  <c r="C56" i="9"/>
  <c r="H55" i="9" s="1"/>
  <c r="G49" i="1"/>
  <c r="G50" i="1" s="1"/>
  <c r="J50" i="1" s="1"/>
  <c r="G52" i="1" s="1"/>
  <c r="H36" i="10" l="1"/>
  <c r="H40" i="10" s="1"/>
  <c r="AD100" i="8" s="1"/>
  <c r="B24" i="1"/>
  <c r="A75" i="4" s="1"/>
  <c r="K92" i="8" s="1"/>
  <c r="B7" i="10" s="1"/>
  <c r="H56" i="9"/>
  <c r="I67" i="9" s="1"/>
  <c r="I25" i="9"/>
  <c r="F52" i="9"/>
  <c r="F93" i="9"/>
  <c r="F65" i="9"/>
  <c r="H48" i="1" l="1"/>
  <c r="H49" i="1" l="1"/>
  <c r="K48" i="1"/>
  <c r="H50" i="1" l="1"/>
  <c r="K50" i="1" s="1"/>
  <c r="H52" i="1" s="1"/>
  <c r="C24" i="1" l="1"/>
  <c r="A77" i="4" s="1"/>
  <c r="U92" i="8" s="1"/>
  <c r="E7" i="10" s="1"/>
  <c r="I47" i="1"/>
  <c r="L47" i="1" s="1"/>
  <c r="AC16" i="8"/>
  <c r="I48" i="1"/>
  <c r="L48" i="1" s="1"/>
  <c r="I49" i="1" l="1"/>
  <c r="I50" i="1" s="1"/>
  <c r="L50" i="1" s="1"/>
  <c r="I52" i="1" s="1"/>
  <c r="G54" i="1" l="1"/>
  <c r="B26" i="1" s="1"/>
  <c r="A84" i="4" s="1"/>
  <c r="AD96" i="8" s="1"/>
  <c r="B48" i="10" s="1"/>
  <c r="D24" i="1"/>
  <c r="A79" i="4" s="1"/>
  <c r="AI96" i="8" l="1"/>
  <c r="B49" i="10"/>
  <c r="B51" i="10" s="1"/>
  <c r="B103" i="8" s="1"/>
  <c r="H9" i="10"/>
  <c r="AD99" i="8"/>
  <c r="A81" i="4"/>
  <c r="AD92" i="8" s="1"/>
  <c r="H7" i="10" s="1"/>
  <c r="B13" i="10" s="1"/>
  <c r="F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ripa</author>
  </authors>
  <commentList>
    <comment ref="I6" authorId="0" shapeId="0" xr:uid="{00000000-0006-0000-0000-000001000000}">
      <text>
        <r>
          <rPr>
            <b/>
            <sz val="8"/>
            <color indexed="81"/>
            <rFont val="Tahoma"/>
            <family val="2"/>
            <charset val="238"/>
          </rPr>
          <t xml:space="preserve">Vysvětlivka: 
</t>
        </r>
        <r>
          <rPr>
            <sz val="8"/>
            <color indexed="81"/>
            <rFont val="Tahoma"/>
            <family val="2"/>
            <charset val="238"/>
          </rPr>
          <t xml:space="preserve">Tabulka obsahuje nápovědy (vždy červený roh buňky) i automatické funkce. Aby se buňky doplňovaly správně, nejprve je nutné vyplnit těchto 5 úvodních dotazů, krok za krokem.  
</t>
        </r>
      </text>
    </comment>
    <comment ref="J20" authorId="0" shapeId="0" xr:uid="{00000000-0006-0000-0000-000002000000}">
      <text>
        <r>
          <rPr>
            <b/>
            <sz val="8"/>
            <color indexed="81"/>
            <rFont val="Tahoma"/>
            <family val="2"/>
            <charset val="238"/>
          </rPr>
          <t>Vysvětlivka:</t>
        </r>
        <r>
          <rPr>
            <sz val="8"/>
            <color indexed="81"/>
            <rFont val="Tahoma"/>
            <family val="2"/>
            <charset val="238"/>
          </rPr>
          <t xml:space="preserve"> 
Tato buňka se doplňuje automaticky. Aby se vyplnil správný rok, je nutné vyplnit 5 úvodních buněk (tj. název žadatele atd.). 
</t>
        </r>
      </text>
    </comment>
    <comment ref="B25" authorId="0" shapeId="0" xr:uid="{00000000-0006-0000-0000-000003000000}">
      <text>
        <r>
          <rPr>
            <b/>
            <sz val="8"/>
            <color indexed="81"/>
            <rFont val="Tahoma"/>
            <family val="2"/>
            <charset val="238"/>
          </rPr>
          <t xml:space="preserve">B) Spojený (propojený) podnikatel:
</t>
        </r>
        <r>
          <rPr>
            <sz val="8"/>
            <color indexed="81"/>
            <rFont val="Tahoma"/>
            <family val="2"/>
            <charset val="238"/>
          </rPr>
          <t xml:space="preserve">Uveďte </t>
        </r>
        <r>
          <rPr>
            <u/>
            <sz val="8"/>
            <color indexed="81"/>
            <rFont val="Tahoma"/>
            <family val="2"/>
            <charset val="238"/>
          </rPr>
          <t>všechny</t>
        </r>
        <r>
          <rPr>
            <sz val="8"/>
            <color indexed="81"/>
            <rFont val="Tahoma"/>
            <family val="2"/>
            <charset val="238"/>
          </rPr>
          <t xml:space="preserve"> podnikatele, kteří mají (ke dni vyplnění tohoto Prohlášení) vazbu na žadatele vyšší než 50 %. A k tomu všechny podnikatele, kteří jsou </t>
        </r>
        <r>
          <rPr>
            <u/>
            <sz val="8"/>
            <color indexed="81"/>
            <rFont val="Tahoma"/>
            <family val="2"/>
            <charset val="238"/>
          </rPr>
          <t>s těmito</t>
        </r>
        <r>
          <rPr>
            <sz val="8"/>
            <color indexed="81"/>
            <rFont val="Tahoma"/>
            <family val="2"/>
            <charset val="238"/>
          </rPr>
          <t xml:space="preserve"> podnikateli spojeni (vazba vyšší než 50 %), a to buď bezprostředně, nebo jako součást řetězce spojených podnikatelů. 
</t>
        </r>
        <r>
          <rPr>
            <b/>
            <sz val="8"/>
            <color indexed="81"/>
            <rFont val="Tahoma"/>
            <family val="2"/>
            <charset val="238"/>
          </rPr>
          <t xml:space="preserve">B) Příklad: 
</t>
        </r>
        <r>
          <rPr>
            <sz val="8"/>
            <color indexed="81"/>
            <rFont val="Tahoma"/>
            <family val="2"/>
            <charset val="238"/>
          </rPr>
          <t xml:space="preserve">Žadatel (Super firma s.r.o.) vlastní společnost Alfa s.r.o. 51 % a zároveň je Žadatel (Super firma s.r.o.) vlastněn společností Beta s.r.o. 70 %. A k tomu Beta s.r.o. vlastní další podnik, Gamu s.r.o. 55 % (tzn. Gama s.r.o. má také více jak 50 %, tzn. je v řetězci, tím se Gama s.r.o. stává také propojeným podnikatelem).
</t>
        </r>
        <r>
          <rPr>
            <b/>
            <sz val="8"/>
            <color indexed="81"/>
            <rFont val="Tahoma"/>
            <family val="2"/>
            <charset val="238"/>
          </rPr>
          <t xml:space="preserve">B) Výsledek příkladu: 
</t>
        </r>
        <r>
          <rPr>
            <sz val="8"/>
            <color indexed="81"/>
            <rFont val="Tahoma"/>
            <family val="2"/>
            <charset val="238"/>
          </rPr>
          <t xml:space="preserve">Žadatel uvede všechny tři společnosti. Alfa s.r.o., Beta s.r.o. jsou spojenými podnikateli. A protože má Gama s.r.o. také více jak 50 % (a je v řetězci z Bety s.r.o.), tím se Gama s.r.o. stává (také) propojeným podnikatelem. Každá společnost bude na samostatném řádku.
Kompletní vysvětlivky k jednotlivým písmenům (B, C, D, E) naleznete v Příručce na webu NRB. Cesta: www.nrb.cz - záložka Podnikatelé - Další informace pro podnikatele - Definice MSP. Nyní klikněte na červený text PŘÍRUČKA.
</t>
        </r>
      </text>
    </comment>
    <comment ref="J25" authorId="0" shapeId="0" xr:uid="{00000000-0006-0000-0000-000004000000}">
      <text>
        <r>
          <rPr>
            <b/>
            <sz val="8"/>
            <color indexed="81"/>
            <rFont val="Tahoma"/>
            <family val="2"/>
            <charset val="238"/>
          </rPr>
          <t>Nejprve je vždy nutné vyplňit úvodní 5 dotazů tohoto Prohlášení.
Vzorový příklad, jak určit</t>
        </r>
        <r>
          <rPr>
            <sz val="8"/>
            <color indexed="81"/>
            <rFont val="Tahoma"/>
            <family val="2"/>
            <charset val="238"/>
          </rPr>
          <t xml:space="preserve"> </t>
        </r>
        <r>
          <rPr>
            <b/>
            <sz val="8"/>
            <color indexed="81"/>
            <rFont val="Tahoma"/>
            <family val="2"/>
            <charset val="238"/>
          </rPr>
          <t xml:space="preserve">Rok N:
</t>
        </r>
        <r>
          <rPr>
            <sz val="8"/>
            <color indexed="81"/>
            <rFont val="Tahoma"/>
            <family val="2"/>
            <charset val="238"/>
          </rPr>
          <t xml:space="preserve">Žadatel (Super firma s.r.o.) vyplňoval toto Prohlášení například 1.1.2024.  
-- Společnost Alfa s.r.o. již má (za loňský rok) podané daňové přiznání. 
-- Společnost Beta s.r.o. ještě nemá (za loňský rok) podané daňové přiznání. 
-- Společnost Gama s.r.o. vnikla v letošním roce.
</t>
        </r>
        <r>
          <rPr>
            <b/>
            <sz val="8"/>
            <color indexed="81"/>
            <rFont val="Tahoma"/>
            <family val="2"/>
            <charset val="238"/>
          </rPr>
          <t>Výsledek k příkladu:</t>
        </r>
        <r>
          <rPr>
            <sz val="8"/>
            <color indexed="81"/>
            <rFont val="Tahoma"/>
            <family val="2"/>
            <charset val="238"/>
          </rPr>
          <t xml:space="preserve"> 
-- Alfa s.r.o. bude uvádě ve sloupci N rok 2023. 
-- Beta s.r.o. bude uvádět ve sloupci N rok 2022.
-- Gama s.r.o. bude uvádět ve sloupci N informaci </t>
        </r>
        <r>
          <rPr>
            <i/>
            <sz val="8"/>
            <color indexed="81"/>
            <rFont val="Tahoma"/>
            <family val="2"/>
            <charset val="238"/>
          </rPr>
          <t xml:space="preserve">"Nový podnik". </t>
        </r>
        <r>
          <rPr>
            <sz val="8"/>
            <color indexed="81"/>
            <rFont val="Tahoma"/>
            <family val="2"/>
            <charset val="238"/>
          </rPr>
          <t xml:space="preserve">Následně se automaticky změní barva buněk. 
</t>
        </r>
        <r>
          <rPr>
            <b/>
            <sz val="8"/>
            <color indexed="81"/>
            <rFont val="Tahoma"/>
            <family val="2"/>
            <charset val="238"/>
          </rPr>
          <t>Technická poznámka:</t>
        </r>
        <r>
          <rPr>
            <sz val="8"/>
            <color indexed="81"/>
            <rFont val="Tahoma"/>
            <family val="2"/>
            <charset val="238"/>
          </rPr>
          <t xml:space="preserve">
</t>
        </r>
        <r>
          <rPr>
            <b/>
            <sz val="8"/>
            <color indexed="81"/>
            <rFont val="Tahoma"/>
            <family val="2"/>
            <charset val="238"/>
          </rPr>
          <t xml:space="preserve">1) </t>
        </r>
        <r>
          <rPr>
            <sz val="8"/>
            <color indexed="81"/>
            <rFont val="Tahoma"/>
            <family val="2"/>
            <charset val="238"/>
          </rPr>
          <t xml:space="preserve">Pokud se v Excelu zobrazí oranžová políčka, vložte do oranžových políček Váš odhad, jakých hodnot bude podnik dosahovat na konci tohoto roku.
</t>
        </r>
        <r>
          <rPr>
            <b/>
            <sz val="8"/>
            <color indexed="81"/>
            <rFont val="Tahoma"/>
            <family val="2"/>
            <charset val="238"/>
          </rPr>
          <t>2)</t>
        </r>
        <r>
          <rPr>
            <sz val="8"/>
            <color indexed="81"/>
            <rFont val="Tahoma"/>
            <family val="2"/>
            <charset val="238"/>
          </rPr>
          <t xml:space="preserve"> Pokud se v Excelu zobrazí černá políčka, do těchto plně černých polí se nic nevyplňuje.
</t>
        </r>
      </text>
    </comment>
    <comment ref="B48" authorId="0" shapeId="0" xr:uid="{00000000-0006-0000-0000-000005000000}">
      <text>
        <r>
          <rPr>
            <b/>
            <sz val="8"/>
            <color indexed="81"/>
            <rFont val="Tahoma"/>
            <family val="2"/>
            <charset val="238"/>
          </rPr>
          <t xml:space="preserve">B) Spojený (propojený) podnikatel - přerušené vazby:
</t>
        </r>
        <r>
          <rPr>
            <sz val="8"/>
            <color indexed="81"/>
            <rFont val="Tahoma"/>
            <family val="2"/>
            <charset val="238"/>
          </rPr>
          <t xml:space="preserve">Uveďte všechny podnikatele, ktěří ukončili vazbu na žadatele v uvedeném časovém rozmezí OD - DO a vazba byla vyšší než 50%. Dále uveďte všechny podnikatele, kteří v uvedeném období ukončili vazbu a zároveň byli s těmito podnikateli spojeni (vazba vyšší než 50 %), a to buď bezprostředně, nebo jako součást řetězce spojených podnikatelů. 
</t>
        </r>
        <r>
          <rPr>
            <b/>
            <sz val="8"/>
            <color indexed="81"/>
            <rFont val="Tahoma"/>
            <family val="2"/>
            <charset val="238"/>
          </rPr>
          <t xml:space="preserve">B) Příklad:
</t>
        </r>
        <r>
          <rPr>
            <sz val="8"/>
            <color indexed="81"/>
            <rFont val="Tahoma"/>
            <family val="2"/>
            <charset val="238"/>
          </rPr>
          <t xml:space="preserve">Žadatel (Super firma s.r.o.) vyplňoval toto Prohlášení dne 1.1.2024.
Časové rozmezí se automaticky doplnilo: OD 1.1.2021  DO 1.1.2024.
Žadatel (Super firma s.r.o.) měl vazbu na společnost (vlastnil společnost) Gama s.r.o. 51% do 6.5.2022.
Dne 6.5.2022 byla společnost Gama s.r.o. žadatelem prodána (tzn. vazba byla přerušena).
</t>
        </r>
        <r>
          <rPr>
            <b/>
            <sz val="8"/>
            <color indexed="81"/>
            <rFont val="Tahoma"/>
            <family val="2"/>
            <charset val="238"/>
          </rPr>
          <t>B)</t>
        </r>
        <r>
          <rPr>
            <sz val="8"/>
            <color indexed="81"/>
            <rFont val="Tahoma"/>
            <family val="2"/>
            <charset val="238"/>
          </rPr>
          <t xml:space="preserve"> </t>
        </r>
        <r>
          <rPr>
            <b/>
            <sz val="8"/>
            <color indexed="81"/>
            <rFont val="Tahoma"/>
            <family val="2"/>
            <charset val="238"/>
          </rPr>
          <t>Výsledek:</t>
        </r>
        <r>
          <rPr>
            <sz val="8"/>
            <color indexed="81"/>
            <rFont val="Tahoma"/>
            <family val="2"/>
            <charset val="238"/>
          </rPr>
          <t xml:space="preserve"> 
Žadatel uvede do buňky název společnosti Gama s.r.o. 
Kompletní vysvětlivky k jednotlivým písmenům (B, C, D, E) naleznete v Příručce na webu NRB. Cesta: www.nrb.cz - záložka Podnikatelé - Další informace pro podnikatele - Definice MSP. Nyní klikněte na červený text PŘÍRUČKA.</t>
        </r>
        <r>
          <rPr>
            <i/>
            <sz val="8"/>
            <color indexed="81"/>
            <rFont val="Tahoma"/>
            <family val="2"/>
            <charset val="238"/>
          </rPr>
          <t xml:space="preserve">
</t>
        </r>
      </text>
    </comment>
    <comment ref="B58" authorId="0" shapeId="0" xr:uid="{00000000-0006-0000-0000-000006000000}">
      <text>
        <r>
          <rPr>
            <b/>
            <sz val="8"/>
            <color indexed="81"/>
            <rFont val="Tahoma"/>
            <family val="2"/>
            <charset val="238"/>
          </rPr>
          <t xml:space="preserve">E) Partnerský podnikatel - aktivní vazby:
</t>
        </r>
        <r>
          <rPr>
            <sz val="8"/>
            <color indexed="81"/>
            <rFont val="Tahoma"/>
            <family val="2"/>
            <charset val="238"/>
          </rPr>
          <t xml:space="preserve">Uveďte všechny podnikatele, kteří mají (ke dni vyplnění tohoto Prohlášení) vazbu na žadatele OD 25% (včetně) DO 50% (včetně). 
A dále pak všechny podnikatele, kteří jsou spojeni s partnerem (tedy vazba vyšší než 50% na tohoto partnerského podnikatele). 
</t>
        </r>
        <r>
          <rPr>
            <b/>
            <sz val="8"/>
            <color indexed="81"/>
            <rFont val="Tahoma"/>
            <family val="2"/>
            <charset val="238"/>
          </rPr>
          <t>E)</t>
        </r>
        <r>
          <rPr>
            <sz val="8"/>
            <color indexed="81"/>
            <rFont val="Tahoma"/>
            <family val="2"/>
            <charset val="238"/>
          </rPr>
          <t xml:space="preserve"> </t>
        </r>
        <r>
          <rPr>
            <b/>
            <sz val="8"/>
            <color indexed="81"/>
            <rFont val="Tahoma"/>
            <family val="2"/>
            <charset val="238"/>
          </rPr>
          <t xml:space="preserve">Příklad: 
</t>
        </r>
        <r>
          <rPr>
            <sz val="8"/>
            <color indexed="81"/>
            <rFont val="Tahoma"/>
            <family val="2"/>
            <charset val="238"/>
          </rPr>
          <t xml:space="preserve">Žadatel (Super firma s.r.o.) vlastní společnost Delta s.r.o. 47%. Společnost Delta s.r.o. vlastní Epsilon s.r.o. 70% a ještě společnost společnost Nete s.r.o. 42%. 
</t>
        </r>
        <r>
          <rPr>
            <b/>
            <sz val="8"/>
            <color indexed="81"/>
            <rFont val="Tahoma"/>
            <family val="2"/>
            <charset val="238"/>
          </rPr>
          <t>E)</t>
        </r>
        <r>
          <rPr>
            <sz val="8"/>
            <color indexed="81"/>
            <rFont val="Tahoma"/>
            <family val="2"/>
            <charset val="238"/>
          </rPr>
          <t xml:space="preserve"> </t>
        </r>
        <r>
          <rPr>
            <b/>
            <sz val="8"/>
            <color indexed="81"/>
            <rFont val="Tahoma"/>
            <family val="2"/>
            <charset val="238"/>
          </rPr>
          <t xml:space="preserve">Výsledek příkladu: 
</t>
        </r>
        <r>
          <rPr>
            <sz val="8"/>
            <color indexed="81"/>
            <rFont val="Tahoma"/>
            <family val="2"/>
            <charset val="238"/>
          </rPr>
          <t xml:space="preserve">Žadatel uvede společnost Delta s.r.o. (o výši 47%), protože je to partnerský podnik. Na tento partnerský podnik je navázán podnik Epsilon s.r.o. (který splnil podmínku vazba vyšší než 50% na partnerského podnikatele) a uvede 47%. Společnost Nete s.r.o. nebude nikde uvedena. 
</t>
        </r>
      </text>
    </comment>
    <comment ref="N58" authorId="0" shapeId="0" xr:uid="{00000000-0006-0000-0000-000007000000}">
      <text>
        <r>
          <rPr>
            <b/>
            <sz val="8"/>
            <color indexed="81"/>
            <rFont val="Tahoma"/>
            <family val="2"/>
            <charset val="238"/>
          </rPr>
          <t>E) Partnerský podnikatel - Podíl v %</t>
        </r>
        <r>
          <rPr>
            <sz val="8"/>
            <color indexed="81"/>
            <rFont val="Tahoma"/>
            <family val="2"/>
            <charset val="238"/>
          </rPr>
          <t xml:space="preserve">
V případě partnera s přímou vazbou na žadatele zadejte procentuální výši „vazby“ (od 25% včetně  - do 50% včetně). U podnikatelů spojených s partnerem zadejte stejné procento, jako je výše „vazby“ partnera vůči žadateli.
Po vložení účetních dat (zaměstnanci, aktiva, obrat) a následném vložení podílu (např. 50 %) se na pozadí automaticky hodnoty přepočítají. 
</t>
        </r>
      </text>
    </comment>
    <comment ref="B74" authorId="0" shapeId="0" xr:uid="{00000000-0006-0000-0000-000008000000}">
      <text>
        <r>
          <rPr>
            <b/>
            <sz val="8"/>
            <color indexed="81"/>
            <rFont val="Tahoma"/>
            <family val="2"/>
            <charset val="238"/>
          </rPr>
          <t xml:space="preserve">E) Partnerský podnik - přerušené vazby: 
</t>
        </r>
        <r>
          <rPr>
            <sz val="8"/>
            <color indexed="81"/>
            <rFont val="Tahoma"/>
            <family val="2"/>
            <charset val="238"/>
          </rPr>
          <t xml:space="preserve">Uveďte všechny podnikatele, kteří přerušili vazbu v uvedeném časovém rozmezí OD - DO a zároveň byla vazba na žadatele: OD 25% (včetně) DO 50% (včetně) 
Dále uveďte všechny podnikatele, kteří v uvedeném časovém rozmezí ukončili vazbu, a zároveň byli spojeni s partnerem (vazba byla vyšší než 50% na tohoto podnikatele).
</t>
        </r>
        <r>
          <rPr>
            <b/>
            <sz val="8"/>
            <color indexed="81"/>
            <rFont val="Tahoma"/>
            <family val="2"/>
            <charset val="238"/>
          </rPr>
          <t>E)</t>
        </r>
        <r>
          <rPr>
            <sz val="8"/>
            <color indexed="81"/>
            <rFont val="Tahoma"/>
            <family val="2"/>
            <charset val="238"/>
          </rPr>
          <t xml:space="preserve"> </t>
        </r>
        <r>
          <rPr>
            <b/>
            <sz val="8"/>
            <color indexed="81"/>
            <rFont val="Tahoma"/>
            <family val="2"/>
            <charset val="238"/>
          </rPr>
          <t>Příklad:</t>
        </r>
        <r>
          <rPr>
            <sz val="8"/>
            <color indexed="81"/>
            <rFont val="Tahoma"/>
            <family val="2"/>
            <charset val="238"/>
          </rPr>
          <t xml:space="preserve"> 
Žadatel (Super firma s.r.o.) vyplňoval toto Prohlášení dne 1.1.2024. Žadatel vlastnil společnost Zeta s.r.o. 35% do 30.7.2023 a zároveň byl žadatel vlastněn společností Eta s.r.o. 50% do 30.9.2023. Společnost Eta s.r.o. prodal pouze 25%.
</t>
        </r>
        <r>
          <rPr>
            <b/>
            <sz val="8"/>
            <color indexed="81"/>
            <rFont val="Tahoma"/>
            <family val="2"/>
            <charset val="238"/>
          </rPr>
          <t>E)</t>
        </r>
        <r>
          <rPr>
            <sz val="8"/>
            <color indexed="81"/>
            <rFont val="Tahoma"/>
            <family val="2"/>
            <charset val="238"/>
          </rPr>
          <t xml:space="preserve"> </t>
        </r>
        <r>
          <rPr>
            <b/>
            <sz val="8"/>
            <color indexed="81"/>
            <rFont val="Tahoma"/>
            <family val="2"/>
            <charset val="238"/>
          </rPr>
          <t xml:space="preserve">Výsledek: 
</t>
        </r>
        <r>
          <rPr>
            <sz val="8"/>
            <color indexed="81"/>
            <rFont val="Tahoma"/>
            <family val="2"/>
            <charset val="238"/>
          </rPr>
          <t xml:space="preserve">-- Společnost Zeta s.r.o. bude pouze v přerušených vazbách, podíl uvede 35%.
-- Společnost Eta s.r.o. bude 25% v aktivních vazbách a 25% v přerušených vazbách.
</t>
        </r>
      </text>
    </comment>
  </commentList>
</comments>
</file>

<file path=xl/sharedStrings.xml><?xml version="1.0" encoding="utf-8"?>
<sst xmlns="http://schemas.openxmlformats.org/spreadsheetml/2006/main" count="387" uniqueCount="248">
  <si>
    <t>IČO</t>
  </si>
  <si>
    <t>Počet zaměstnanců</t>
  </si>
  <si>
    <t>ANO</t>
  </si>
  <si>
    <t>NE</t>
  </si>
  <si>
    <t>kurz</t>
  </si>
  <si>
    <t>aktiva</t>
  </si>
  <si>
    <t>obrat</t>
  </si>
  <si>
    <t>velikost</t>
  </si>
  <si>
    <t>MALÝ</t>
  </si>
  <si>
    <t>STŘEDNÍ</t>
  </si>
  <si>
    <t>VELKÝ</t>
  </si>
  <si>
    <t>v tis. EUR</t>
  </si>
  <si>
    <t>DROBNÝ</t>
  </si>
  <si>
    <t>podnikatel ve smyslu Doporučení</t>
  </si>
  <si>
    <t>Roční obrat / příjmy</t>
  </si>
  <si>
    <t>Aktiva / majetek</t>
  </si>
  <si>
    <t>Obchodní firma/název/jméno podnikatele</t>
  </si>
  <si>
    <t xml:space="preserve">Beru na vědomí, že: </t>
  </si>
  <si>
    <t>Sledované období</t>
  </si>
  <si>
    <t>Jméno a příjmení osoby oprávněné zastupovat podnikatele žádajícího o podporu</t>
  </si>
  <si>
    <t>Podpis osoby oprávněné zastupovat podnikatele žádajícího o podporu</t>
  </si>
  <si>
    <t>Datum</t>
  </si>
  <si>
    <t>Doporučený postup pro vyplnění Formuláře MSP - Prohlášení o velikosti podnikatele:</t>
  </si>
  <si>
    <t>2003/361/ES ze dne 6. května 2003 týkajícího se definice mikro, malých a středních podniků
(Úřední věstník EU, L 124 ze dne 20. 5. 2003), dále jen " Doporučení 2003/361/ES".</t>
  </si>
  <si>
    <t>a) zaměstnanci; tj. fyzické osoby, které jsou v pracovním poměru k zaměstnavateli, pracují pro zaměstnavatele na základě dohody o pracovní činnosti nebo dohody o provedení práce,</t>
  </si>
  <si>
    <t>b) vlastníci-manažeři podílející se na řízení jako členové statutárního orgánu podnikatele.</t>
  </si>
  <si>
    <t>Pokud právnická osoba uvádí v účetnictví základní kapitál, použije se tento údaj, v ostatních případech lze vycházet z vlastního kapitálu. V případě, že podíl na hlasovacích právech je odlišný od podílu na základním nebo vlastním kapitálu, použije se vyšší podíl.</t>
  </si>
  <si>
    <t>Datum vzniku a zápisu (podle OR)</t>
  </si>
  <si>
    <t>ve formátu DD.MM.RRRR</t>
  </si>
  <si>
    <t>Rozklikněte:</t>
  </si>
  <si>
    <t>min. rok</t>
  </si>
  <si>
    <t>akt. rok</t>
  </si>
  <si>
    <t>Je žadatel MSP?</t>
  </si>
  <si>
    <t>a)</t>
  </si>
  <si>
    <t>větší než VK</t>
  </si>
  <si>
    <t>Doba existence (ve dnech)</t>
  </si>
  <si>
    <t>b)</t>
  </si>
  <si>
    <t>Právní forma</t>
  </si>
  <si>
    <t>jiná</t>
  </si>
  <si>
    <t>e1)</t>
  </si>
  <si>
    <t>větší než 7,5</t>
  </si>
  <si>
    <t>bod c)</t>
  </si>
  <si>
    <t>Úpadkové řízení</t>
  </si>
  <si>
    <t>e2)</t>
  </si>
  <si>
    <t>menší než 1</t>
  </si>
  <si>
    <t>bod d)</t>
  </si>
  <si>
    <t>Podpora na záchranu</t>
  </si>
  <si>
    <t>Splnění podmínek jednotlivých bodů:</t>
  </si>
  <si>
    <t>Poslední uzavřený rok:</t>
  </si>
  <si>
    <t xml:space="preserve">červená </t>
  </si>
  <si>
    <t>žadatel splňuje podmínku podniku v obtížích</t>
  </si>
  <si>
    <t>vyplňte v tis Kč</t>
  </si>
  <si>
    <t xml:space="preserve">zelená </t>
  </si>
  <si>
    <t>žadatel nesplňuje podmínku podniku v obtížích</t>
  </si>
  <si>
    <t>Rozvaha</t>
  </si>
  <si>
    <t>Vlastní kapitál  (A.)</t>
  </si>
  <si>
    <t>Základní kapitál  (A. I.)</t>
  </si>
  <si>
    <t>c)</t>
  </si>
  <si>
    <t>d)</t>
  </si>
  <si>
    <t>e)</t>
  </si>
  <si>
    <t>Ážio  (A. II. 1)</t>
  </si>
  <si>
    <t>Výsledek hospodaření minulých let  (A. IV.)</t>
  </si>
  <si>
    <t>Cizí zdroje  (B. + C.)</t>
  </si>
  <si>
    <t xml:space="preserve">Dle nařízení Komise (EU) č. 651/2014 </t>
  </si>
  <si>
    <t>o podnik v obtížích.</t>
  </si>
  <si>
    <t>VZZ</t>
  </si>
  <si>
    <t>Úpravy hodnot dl. hm. a nehm. majetku (E.1.)</t>
  </si>
  <si>
    <t>Nákladové úroky a podobné náklady  (J.)</t>
  </si>
  <si>
    <t>Poznámka:</t>
  </si>
  <si>
    <t>Výsledek hospodaření před zdaněním</t>
  </si>
  <si>
    <t>Výsledek hospodaření za účetní období</t>
  </si>
  <si>
    <t>ano</t>
  </si>
  <si>
    <t>ne</t>
  </si>
  <si>
    <t>a.s.</t>
  </si>
  <si>
    <t>s.r.o.</t>
  </si>
  <si>
    <t>v.o.s.</t>
  </si>
  <si>
    <t>k.s.</t>
  </si>
  <si>
    <t>a) sro a zároveň velká nebo malá starší 3. let</t>
  </si>
  <si>
    <t>b) vos nebo ks a zároveň velká nebo malá starší 3. let</t>
  </si>
  <si>
    <t>c) pro všechny</t>
  </si>
  <si>
    <t>d) pro všechny</t>
  </si>
  <si>
    <t>e1) velká, kde za poslední 2 roky</t>
  </si>
  <si>
    <t>e2) velká, kde za poslední 2 roky</t>
  </si>
  <si>
    <t>a,s´+ s.r.o.</t>
  </si>
  <si>
    <t>ostatní</t>
  </si>
  <si>
    <t>Počet zaměstnanců za celou skupinu</t>
  </si>
  <si>
    <t>Aktiva/majetek za celou skupinu</t>
  </si>
  <si>
    <t>Roční obrat / příjmy za celou skupinu</t>
  </si>
  <si>
    <t>Údaje za podnikatele / skupinu partnerských a spojených podnikatelů</t>
  </si>
  <si>
    <t>Prohlašuji, že ke dni podpisu tohoto Prohlášení jsem</t>
  </si>
  <si>
    <t>Poslední uzavřené účetní/zdaňovací období</t>
  </si>
  <si>
    <t>Datum vzniku žadatele</t>
  </si>
  <si>
    <r>
      <t>a) Národní rozvojová banka, a. s., je oprávněna požadovat další doplňující údaje pro posouzení
    pravdivosti  výše uvedených údajů, které musí být vyplněny v souladu s Doporučením 2003/361/ES;</t>
    </r>
    <r>
      <rPr>
        <b/>
        <strike/>
        <sz val="8"/>
        <color indexed="10"/>
        <rFont val="Arial"/>
        <family val="2"/>
        <charset val="238"/>
      </rPr>
      <t/>
    </r>
  </si>
  <si>
    <t>Počet zaměstnanců za ŽADATELE</t>
  </si>
  <si>
    <t>Aktiva/majetek za ŽADATELE (v tis. Kč)</t>
  </si>
  <si>
    <t>Roční obrat / příjmy za ŽADATELE (v tis. Kč)</t>
  </si>
  <si>
    <t>N-1</t>
  </si>
  <si>
    <t>N-2</t>
  </si>
  <si>
    <t>N</t>
  </si>
  <si>
    <t xml:space="preserve">kurz </t>
  </si>
  <si>
    <t>d) Podnik, který je uveden na listu SKUPINA nemůže být dodavatel projektu vůči žadateli z důvodu zákazu nespřízněnosti dodavatele a klienta.</t>
  </si>
  <si>
    <t>c) Žadatel odpovídá za správné a úplné vyplnění požadovaných údajů v tomto Prohlášení a je si vědom, že v případě změny vlastnické struktury před podpisem smlouvy s NRB  se může velikost podnikatele změnit. Pokud dojde ke změně vlastnické struktuře v období mezi podáním žádosti a podpisem úvěrové/záruční smlouvy je nutné předložit aktuální Prohlášení o velikosti podniku.</t>
  </si>
  <si>
    <r>
      <t xml:space="preserve">Příloha MSP
</t>
    </r>
    <r>
      <rPr>
        <sz val="8"/>
        <rFont val="Arial"/>
        <family val="2"/>
        <charset val="238"/>
      </rPr>
      <t>(platná od 1.1.2023)</t>
    </r>
  </si>
  <si>
    <t>b) Při zpracování tohoto prohlášení je možné využít Příručku pro stanovení velikosti podniku pro vymezení pojmů drobný, malý a střední podnikatel a postupů pro zařazování podnikatelů do jednotlivých kategorií, který je k dispozici na www.nrb.cz.</t>
  </si>
  <si>
    <t xml:space="preserve">g) Osoby blízké - fakt nevím, věděl bych, kdybychom měli buňku, kam by vypsali osoby blízké a tam by byly i jejich podniky. </t>
  </si>
  <si>
    <r>
      <t>e) Žadatel je povinnen na listu SKUPINA uvádět i podniky s vlastnickou historickou vazbou za poslední 3 kalendářní roky od data podání Žádosti, a bere na vědomí, že historické vazby mají vliv na velikost podnikatele</t>
    </r>
    <r>
      <rPr>
        <sz val="8"/>
        <color rgb="FFFF0000"/>
        <rFont val="Arial"/>
        <family val="2"/>
        <charset val="238"/>
      </rPr>
      <t xml:space="preserve"> (Skupiny?) </t>
    </r>
    <r>
      <rPr>
        <sz val="8"/>
        <rFont val="Arial"/>
        <family val="2"/>
        <charset val="238"/>
      </rPr>
      <t xml:space="preserve">dle EU klasifikace (mikro, malý, střední, velký) po dobu uplynutí 3 kalendářních let od data ukončení každé vlastnické vazby samostatně.  </t>
    </r>
  </si>
  <si>
    <r>
      <t xml:space="preserve">f) Žadatel bere na vědomí, že fyzické osoby </t>
    </r>
    <r>
      <rPr>
        <sz val="8"/>
        <color rgb="FFFF0000"/>
        <rFont val="Arial"/>
        <family val="2"/>
        <charset val="238"/>
      </rPr>
      <t>nepodnikající,</t>
    </r>
    <r>
      <rPr>
        <sz val="8"/>
        <rFont val="Arial"/>
        <family val="2"/>
        <charset val="238"/>
      </rPr>
      <t xml:space="preserve"> které jsou vlastníky společnosti více než 50% a zároveň zastupují jednatelskou funkci (osoba řídící), pro účely stanovení velikosti Skupiny, jsou považovány za fyzické osoby podnikající, tím bude Žadatel uvádět všechny sledované vlastnické vazby této fyzické osoby </t>
    </r>
    <r>
      <rPr>
        <sz val="8"/>
        <color rgb="FFFF0000"/>
        <rFont val="Arial"/>
        <family val="2"/>
        <charset val="238"/>
      </rPr>
      <t>nepodnikající.</t>
    </r>
    <r>
      <rPr>
        <sz val="8"/>
        <rFont val="Arial"/>
        <family val="2"/>
        <charset val="238"/>
      </rPr>
      <t xml:space="preserve"> </t>
    </r>
  </si>
  <si>
    <t>Mínus léta</t>
  </si>
  <si>
    <t>AUTOMATICKÝ VÝPOČET DATUMU OD DO:</t>
  </si>
  <si>
    <t>Datum do:</t>
  </si>
  <si>
    <t>Když je datum na Prohlášení nevyplněno, nech Datum OD prázdné</t>
  </si>
  <si>
    <t>Když je datum na Prohlášení nevyplněno, nech Datum DO prázdné</t>
  </si>
  <si>
    <t>DO</t>
  </si>
  <si>
    <t>ROK samostatně</t>
  </si>
  <si>
    <t>ROK mínus 1</t>
  </si>
  <si>
    <r>
      <t xml:space="preserve">Přerušené vazby    </t>
    </r>
    <r>
      <rPr>
        <b/>
        <sz val="8"/>
        <rFont val="Arial"/>
        <family val="2"/>
        <charset val="238"/>
      </rPr>
      <t xml:space="preserve"> OD</t>
    </r>
  </si>
  <si>
    <t>Rok - 1</t>
  </si>
  <si>
    <t>Rok - 2</t>
  </si>
  <si>
    <t xml:space="preserve">Součet hodnot N </t>
  </si>
  <si>
    <t xml:space="preserve">Součet hodnot N-1 </t>
  </si>
  <si>
    <t xml:space="preserve">Součet hodnot N-2 </t>
  </si>
  <si>
    <t>Prohlášení:</t>
  </si>
  <si>
    <t>Aktiva/
Majetek
v tis. CZK</t>
  </si>
  <si>
    <t>Obrat/
Příjmy
v tis. CZK</t>
  </si>
  <si>
    <t>Aktivní vazby</t>
  </si>
  <si>
    <t>Daňový poradce/Auditor (do 30.6.)</t>
  </si>
  <si>
    <t>Přerušené vazby</t>
  </si>
  <si>
    <t>Žadatel elektonicky (do 30.4.)</t>
  </si>
  <si>
    <r>
      <rPr>
        <b/>
        <sz val="9"/>
        <rFont val="Arial"/>
        <family val="2"/>
        <charset val="238"/>
      </rPr>
      <t>a)</t>
    </r>
    <r>
      <rPr>
        <sz val="9"/>
        <rFont val="Arial"/>
        <family val="2"/>
        <charset val="238"/>
      </rPr>
      <t xml:space="preserve"> Národní rozvojová banka, a. s., je oprávněna požadovat další doplňující údaje pro posouzení pravdivosti výše uvedených údajů, které musí být vyplněny v souladu s Doporučením 2003/361/ES;</t>
    </r>
    <r>
      <rPr>
        <b/>
        <strike/>
        <sz val="8"/>
        <color indexed="10"/>
        <rFont val="Arial"/>
        <family val="2"/>
        <charset val="238"/>
      </rPr>
      <t/>
    </r>
  </si>
  <si>
    <r>
      <rPr>
        <b/>
        <sz val="9"/>
        <rFont val="Arial"/>
        <family val="2"/>
        <charset val="238"/>
      </rPr>
      <t>b)</t>
    </r>
    <r>
      <rPr>
        <sz val="9"/>
        <rFont val="Arial"/>
        <family val="2"/>
        <charset val="238"/>
      </rPr>
      <t xml:space="preserve"> Při zpracování tohoto prohlášení je možné využít Příručku pro stanovení velikosti podniku pro vymezení pojmů drobný, malý a střední podnikatel a postupů pro zařazování podnikatelů do jednotlivých kategorií, který je k dispozici na www.nrb.cz.</t>
    </r>
  </si>
  <si>
    <r>
      <rPr>
        <b/>
        <sz val="9"/>
        <rFont val="Arial"/>
        <family val="2"/>
        <charset val="238"/>
      </rPr>
      <t>c)</t>
    </r>
    <r>
      <rPr>
        <sz val="9"/>
        <rFont val="Arial"/>
        <family val="2"/>
        <charset val="238"/>
      </rPr>
      <t xml:space="preserve"> Žadatel odpovídá za správné a úplné vyplnění požadovaných údajů v tomto Prohlášení a je si vědom, že v případě změny vlastnické struktury před podpisem smlouvy s NRB  se může velikost podnikatele změnit. Pokud dojde ke změně vlastnické struktuře, nebo podání aktuálního daňového přiznání za poslední rok u žadatele či člena skupiny, a to v období mezi podáním žádosti a podpisem úvěrové/záruční smlouvy je nutné předložit aktuální Prohlášení o velikosti podniku.</t>
    </r>
  </si>
  <si>
    <r>
      <rPr>
        <b/>
        <sz val="9"/>
        <rFont val="Arial"/>
        <family val="2"/>
        <charset val="238"/>
      </rPr>
      <t>e)</t>
    </r>
    <r>
      <rPr>
        <sz val="9"/>
        <rFont val="Arial"/>
        <family val="2"/>
        <charset val="238"/>
      </rPr>
      <t xml:space="preserve"> Žadatel je povinnen uvádět i podniky s vlastnickou historickou vazbou za poslední 3 kalendářní roky od data podání Žádosti (podpisu smlouvy o úvěru), a bere na vědomí, že historické vazby mají vliv na velikost podnikatele.</t>
    </r>
  </si>
  <si>
    <t>Rok mínus 2</t>
  </si>
  <si>
    <t>Číselník:</t>
  </si>
  <si>
    <t>Jaký má být výsledek, když dá ANO, a když NE</t>
  </si>
  <si>
    <t>Způsob podání daňového přiznání za uvedené účetní období</t>
  </si>
  <si>
    <t>Doplnění věty v prohlášení začátek</t>
  </si>
  <si>
    <t>Doplnění do věty v prohlášení konec</t>
  </si>
  <si>
    <t>ze dne 6. května 2003 týkajícího se definice mikro, malých a středních podniků (Úřední věstník EU, L 124 ze dne 20. 5. 2003), dále jen "Doporučení 2003/361/ES".</t>
  </si>
  <si>
    <t>podnikatel ve smyslu Doporučení 2003/361/ES</t>
  </si>
  <si>
    <t xml:space="preserve">Prohlašuji, že ke dni podpisu tohoto Prohlášení je </t>
  </si>
  <si>
    <t>Datum vyplnění tohoto Prohlášení (ve formátu DD.MM.RRRR):</t>
  </si>
  <si>
    <r>
      <rPr>
        <b/>
        <sz val="9"/>
        <rFont val="Arial"/>
        <family val="2"/>
        <charset val="238"/>
      </rPr>
      <t>d)</t>
    </r>
    <r>
      <rPr>
        <sz val="9"/>
        <rFont val="Arial"/>
        <family val="2"/>
        <charset val="238"/>
      </rPr>
      <t xml:space="preserve"> Podnik, který je uveden v rámci spojených či partnerských podnikatelů nemůže být dodavatelem projektu, a to z důvodu zákazu spřízněnosti dodavatele a klienta (platí jen u úvěrových programů).</t>
    </r>
  </si>
  <si>
    <t>Žadatel má hospodářský rok</t>
  </si>
  <si>
    <t>Výsledný rok Žadatele, pokud se nejedná o nový podnik</t>
  </si>
  <si>
    <t>Výsledný rok Žadatele, pokud se jedná o nový podnik</t>
  </si>
  <si>
    <t>Žadatel podal (tj. uzavřel) daňové přiznání za uvedené účetní období</t>
  </si>
  <si>
    <t>Zobrazení po výběru ANO/NE (pomocná část):</t>
  </si>
  <si>
    <t>Reálně dopisující se část:</t>
  </si>
  <si>
    <t>Vznik v letošním roce</t>
  </si>
  <si>
    <t>!!!</t>
  </si>
  <si>
    <t>Podíl          25 - 50 % včetně</t>
  </si>
  <si>
    <r>
      <rPr>
        <b/>
        <sz val="9"/>
        <rFont val="Arial"/>
        <family val="2"/>
        <charset val="238"/>
      </rPr>
      <t>g)</t>
    </r>
    <r>
      <rPr>
        <sz val="9"/>
        <rFont val="Arial"/>
        <family val="2"/>
        <charset val="238"/>
      </rPr>
      <t xml:space="preserve"> Žadatel je povinnen zahrnout všechny společnosti, které vlastní jemu osoba blízká, a to pokud ji vlastní společně nebo samostatně z více jak 50 %.</t>
    </r>
  </si>
  <si>
    <r>
      <rPr>
        <b/>
        <sz val="9"/>
        <rFont val="Arial"/>
        <family val="2"/>
        <charset val="238"/>
      </rPr>
      <t>f)</t>
    </r>
    <r>
      <rPr>
        <sz val="9"/>
        <rFont val="Arial"/>
        <family val="2"/>
        <charset val="238"/>
      </rPr>
      <t xml:space="preserve"> Žadatel bere na vědomí, že fyzické osoby nepodnikající, které jsou vlastníky společnosti více než 50 % a zároveň zastupují řídící funkci (např. jednatel)), jsou pro účely stanovení velikosti podnikatele, jsou považovány za fyzické osoby podnikající, tj. Žadatel uvádí všechny sledované vlastnické vazby k této fyzické osoby jako by byla podnikatelem. </t>
    </r>
  </si>
  <si>
    <t>Počet zaměstnanců dle daňového přiznání</t>
  </si>
  <si>
    <t>Počet zaměstnanců dle daňového příznání</t>
  </si>
  <si>
    <t>Zde vykřičníky, když někdo vyplní ČERNÉ pole</t>
  </si>
  <si>
    <t>Zde text, který se objeví, když se ukáže ORANŽOVÉ pole</t>
  </si>
  <si>
    <t xml:space="preserve">Do oranžových polí uveďte Váš odhad, jakých hodnot bude Podnik dosahovat po uzavření tohoto roku.
</t>
  </si>
  <si>
    <t xml:space="preserve">Do černých polí se nic nevyplňuje. </t>
  </si>
  <si>
    <t>Nový podnik</t>
  </si>
  <si>
    <t>Čistý text bez funkce (na něj je navázaná barva)</t>
  </si>
  <si>
    <t>Každý rok musí dojít v poslední pracovní den v roce ke změně pevného kurzu (na přepočet EUR) z ČNB (tzn. vytvořit resp. aktualizovat data pro zdroj dat) a je nutné změnit roky v číselníku (+ otestovat). A nezapomeň v následujícím období otestovat situaci, kdy je přímo Žadatel nově vzniklý podnik (tak, co se doplní hned do prvního řádku (do části "A", tzn. jaké se tam doplní datum - pokud vznikl Žadatel letos, musí se tam automaticky doplnit letošní rok, ať je rok jakýkoliv, tzn. např. v roce 2024 se musí doplnit 2024).</t>
  </si>
  <si>
    <t>Rok posl. podaného daňového přiznání</t>
  </si>
  <si>
    <t>1) Údaje používané pro stanovení počtu zaměstnanců, finančních veličin a referenčního období:</t>
  </si>
  <si>
    <t>2) Stanovení počtu zaměstnanců:</t>
  </si>
  <si>
    <t>3) "VAZBA" u partnerských a propojených podnikatelů</t>
  </si>
  <si>
    <t>4) Nedostatečný počet řádků ve formuláři</t>
  </si>
  <si>
    <t>5) Kolísání velikosti podnikatele</t>
  </si>
  <si>
    <t>6) Nejednotná účetní období jednotlivých členů skupiny v čase.</t>
  </si>
  <si>
    <t>7) Kdy nahlížet na fyzickou osobu jako na podnikatele</t>
  </si>
  <si>
    <t>8) Jak hluboko kontrolovat historii skupiny</t>
  </si>
  <si>
    <t>9) Ověření vlastnických podílů u osob blízkých</t>
  </si>
  <si>
    <r>
      <t xml:space="preserve">Podnikatelé vedoucí </t>
    </r>
    <r>
      <rPr>
        <sz val="9"/>
        <color rgb="FFFF0000"/>
        <rFont val="Arial"/>
        <family val="2"/>
        <charset val="238"/>
      </rPr>
      <t>účetnictví</t>
    </r>
    <r>
      <rPr>
        <sz val="9"/>
        <color theme="1"/>
        <rFont val="Arial"/>
        <family val="2"/>
        <charset val="238"/>
      </rPr>
      <t xml:space="preserve"> z údajů uvedených v účetní závěrce sestavené a potvrzené podpisovým záznamem statutárního orgánu účetní jednotky, resp. podpisovým záznamem účetní jednotky, za účetní období bezprostředně předcházející období, v němž je podána žádost o podporu (dále jen „poslední uzavřené účetní období“).</t>
    </r>
  </si>
  <si>
    <r>
      <t xml:space="preserve">Podnikatelé vedoucí </t>
    </r>
    <r>
      <rPr>
        <sz val="9"/>
        <color rgb="FFFF0000"/>
        <rFont val="Arial"/>
        <family val="2"/>
        <charset val="238"/>
      </rPr>
      <t>daňovou evidenci</t>
    </r>
    <r>
      <rPr>
        <sz val="9"/>
        <color theme="1"/>
        <rFont val="Arial"/>
        <family val="2"/>
        <charset val="238"/>
      </rPr>
      <t xml:space="preserve"> z údajů uvedených v přiznání k dani z příjmů podaném za zdaňovací období bezprostředně předcházející zdaňovacímu období, v němž je podána žádost o podporu (dále jen „poslední uzavřené zdaňovací období“).</t>
    </r>
  </si>
  <si>
    <r>
      <t xml:space="preserve">Počet zaměstnanců podnikatele odpovídá počtu </t>
    </r>
    <r>
      <rPr>
        <sz val="9"/>
        <color rgb="FFFF0000"/>
        <rFont val="Arial"/>
        <family val="2"/>
        <charset val="238"/>
      </rPr>
      <t>ročních pracovních jednotek (RPJ)</t>
    </r>
    <r>
      <rPr>
        <sz val="9"/>
        <color theme="1"/>
        <rFont val="Arial"/>
        <family val="2"/>
        <charset val="238"/>
      </rPr>
      <t>, tj. počtu osob, které podnikatel zaměstnával na plný úvazek během celého posuzovaného účetního období / zdaňovacího období. Práce osob, které nepracovaly po celé období, práce těch, kteří pracovali na částečný úvazek bez ohledu na dobu trvání, a práce sezónních pracovníků se počítají jako zlomkové hodnoty ročních pracovních jednotek.</t>
    </r>
  </si>
  <si>
    <r>
      <t xml:space="preserve">Vazbou se rozumí </t>
    </r>
    <r>
      <rPr>
        <sz val="9"/>
        <color rgb="FFFF0000"/>
        <rFont val="Arial"/>
        <family val="2"/>
        <charset val="238"/>
      </rPr>
      <t>podíl na základním nebo vlastním kapitálu nebo hlasovacích práv jiného podnikatele</t>
    </r>
    <r>
      <rPr>
        <sz val="9"/>
        <color theme="1"/>
        <rFont val="Arial"/>
        <family val="2"/>
        <charset val="238"/>
      </rPr>
      <t>.</t>
    </r>
  </si>
  <si>
    <r>
      <t xml:space="preserve">V případě, že počet řádků Formuláře MSP - Prohlášení o velikosti podnikatele pro uvedení partnerských, nebo spojených podnikatelů nepostačuje, </t>
    </r>
    <r>
      <rPr>
        <sz val="9"/>
        <color rgb="FFFF0000"/>
        <rFont val="Arial"/>
        <family val="2"/>
        <charset val="238"/>
      </rPr>
      <t>kontaktujte pobočku NRB</t>
    </r>
    <r>
      <rPr>
        <sz val="9"/>
        <color theme="1"/>
        <rFont val="Arial"/>
        <family val="2"/>
        <charset val="238"/>
      </rPr>
      <t>.</t>
    </r>
  </si>
  <si>
    <r>
      <t xml:space="preserve">Pokud nedojde k potvrzení velikosti podnikatele z údajů za poslední dvě uzavřená účetní/zdaňovací období, je nutné vyplnit údaje za další předcházející období. V případě, kdy Příloha MSP automaticky uvedene </t>
    </r>
    <r>
      <rPr>
        <sz val="9"/>
        <color rgb="FFFF0000"/>
        <rFont val="Arial"/>
        <family val="2"/>
        <charset val="238"/>
      </rPr>
      <t>"nelze určit"</t>
    </r>
    <r>
      <rPr>
        <sz val="9"/>
        <color theme="1"/>
        <rFont val="Arial"/>
        <family val="2"/>
        <charset val="238"/>
      </rPr>
      <t xml:space="preserve"> (velikost podnikatele se střídá) </t>
    </r>
    <r>
      <rPr>
        <sz val="9"/>
        <color rgb="FFFF0000"/>
        <rFont val="Arial"/>
        <family val="2"/>
        <charset val="238"/>
      </rPr>
      <t>kontkatujte pobočku NRB</t>
    </r>
    <r>
      <rPr>
        <sz val="9"/>
        <color theme="1"/>
        <rFont val="Arial"/>
        <family val="2"/>
        <charset val="238"/>
      </rPr>
      <t xml:space="preserve"> pro správné vyplnění Formuláře MSP.</t>
    </r>
  </si>
  <si>
    <r>
      <t xml:space="preserve">V určitý časový okamžik může dojít k tomu, že poslední účetní období u jednotlivých členů skupiny se mohou lišit. Proto za každého člena (i žadatele) </t>
    </r>
    <r>
      <rPr>
        <sz val="9"/>
        <color rgb="FFFF0000"/>
        <rFont val="Arial"/>
        <family val="2"/>
        <charset val="238"/>
      </rPr>
      <t>se do roku N uvede jeho poslední uzavřené účetní období</t>
    </r>
    <r>
      <rPr>
        <sz val="9"/>
        <color theme="1"/>
        <rFont val="Arial"/>
        <family val="2"/>
        <charset val="238"/>
      </rPr>
      <t xml:space="preserve"> (vybere se příslušný rok).</t>
    </r>
  </si>
  <si>
    <r>
      <t xml:space="preserve">Fyzická osoba </t>
    </r>
    <r>
      <rPr>
        <sz val="9"/>
        <color rgb="FFFF0000"/>
        <rFont val="Arial"/>
        <family val="2"/>
        <charset val="238"/>
      </rPr>
      <t>(FO) je podnikatelem</t>
    </r>
    <r>
      <rPr>
        <sz val="9"/>
        <color theme="1"/>
        <rFont val="Arial"/>
        <family val="2"/>
        <charset val="238"/>
      </rPr>
      <t xml:space="preserve"> (nahlížím na ni při sestavování skupiny jako a podnikatele) v případě, že </t>
    </r>
    <r>
      <rPr>
        <sz val="9"/>
        <color rgb="FFFF0000"/>
        <rFont val="Arial"/>
        <family val="2"/>
        <charset val="238"/>
      </rPr>
      <t xml:space="preserve">má aktivní živnostenský list </t>
    </r>
    <r>
      <rPr>
        <sz val="9"/>
        <color theme="1"/>
        <rFont val="Arial"/>
        <family val="2"/>
        <charset val="238"/>
      </rPr>
      <t>(nebo byl aktivní v poslední 3 účetních období),</t>
    </r>
    <r>
      <rPr>
        <sz val="9"/>
        <color rgb="FFFF0000"/>
        <rFont val="Arial"/>
        <family val="2"/>
        <charset val="238"/>
      </rPr>
      <t xml:space="preserve"> nebo plní funkci řídící osoby</t>
    </r>
    <r>
      <rPr>
        <sz val="9"/>
        <color theme="1"/>
        <rFont val="Arial"/>
        <family val="2"/>
        <charset val="238"/>
      </rPr>
      <t xml:space="preserve"> (např. jednatele) v nějaké firmě.</t>
    </r>
  </si>
  <si>
    <r>
      <t xml:space="preserve">Při sestavovaní skupiny je třeba vyhodnotit i ty vlastnické vazby, které v době podání žádosti, či v době podpisu úvěrové smlouvy neplatí. Proto je nutné prověřit </t>
    </r>
    <r>
      <rPr>
        <sz val="9"/>
        <color rgb="FFFF0000"/>
        <rFont val="Arial"/>
        <family val="2"/>
        <charset val="238"/>
      </rPr>
      <t>2 roky zpětně</t>
    </r>
    <r>
      <rPr>
        <sz val="9"/>
        <color theme="1"/>
        <rFont val="Arial"/>
        <family val="2"/>
        <charset val="238"/>
      </rPr>
      <t>, zda existovala některá z těchto vazeb a i tuto formu zahrnout do Prohlášení (část přerušené vazby). Je totiž možné, že v tomto období spadala do vlastnické struktury velká firma a tím pádem by aktuální velikost byla vyhodnocena jako velká, ikdyž společnost není součásti skupiny. Tato firma bude vnímána jako součást skupiny po dobu 2 let od přerušení vazby.</t>
    </r>
  </si>
  <si>
    <r>
      <t xml:space="preserve">Do Prohlášení je nutné </t>
    </r>
    <r>
      <rPr>
        <sz val="9"/>
        <color rgb="FFFF0000"/>
        <rFont val="Arial"/>
        <family val="2"/>
        <charset val="238"/>
      </rPr>
      <t>uvést všechny podnikatele, kteří jsou dle daných pravidel spojené s osobami blízkými</t>
    </r>
    <r>
      <rPr>
        <sz val="9"/>
        <color theme="1"/>
        <rFont val="Arial"/>
        <family val="2"/>
        <charset val="238"/>
      </rPr>
      <t xml:space="preserve"> k fyzickým osobám ve vztahu k žadateli, či dalších firem. Tato osoba blízká vůbec nemusí být součástí analyzované skupiny, ale vzhledem k tomu, že jde o soby blízké může dojít k ovlivnění.</t>
    </r>
  </si>
  <si>
    <t>Zde kopie dat z PROHLÁŠENÍ ROK N (výsledná velikost)</t>
  </si>
  <si>
    <t>Zde kopie dat z PROHLÁŠENÍ ROK N-1 (výsledná velikost)</t>
  </si>
  <si>
    <t>Zde kopie dat z PROHLÁŠENÍ ROK N-2 (výsledná velikost)</t>
  </si>
  <si>
    <t>ZDE ÚPLNÝ ZÁVĚREČNÝ VÝSLEDEK (z roků N, N-1 a N-2)</t>
  </si>
  <si>
    <t>Když je řádek (ROK N-2) nademnou prázdný, zobrazí se text "Nevstupuje do výpočtu", pokud prázdný není, zobrazí se hodnota, která tam je:</t>
  </si>
  <si>
    <t>Toto se zobrazí OD DO (historické vazby) pokud vyplní datum</t>
  </si>
  <si>
    <t>Pokud ale nevyplní ještě ani datum (v části historické vazby) OD DO se nezobrazí níc</t>
  </si>
  <si>
    <t xml:space="preserve">Aktivní vazby ke dni vyplnění Prohlášení      </t>
  </si>
  <si>
    <t>Když se někde v první části objeví nový podnik, tak 1, jinak 0</t>
  </si>
  <si>
    <t>TABULKA PROPOJENÝCH I HISTORICKY PROPOJENÝCH</t>
  </si>
  <si>
    <t>TABULKA PARTNERŮ I HISTORICKÝCH PARTNERŮ</t>
  </si>
  <si>
    <t>PRVNÍ ŘÁDEK VĚTY</t>
  </si>
  <si>
    <t>DRUHÝ ŘÁDEK VĚTY</t>
  </si>
  <si>
    <r>
      <t>Když je 1 a více, tak ukázat tyto věty</t>
    </r>
    <r>
      <rPr>
        <b/>
        <sz val="11"/>
        <color theme="3"/>
        <rFont val="Calibri"/>
        <family val="2"/>
        <charset val="238"/>
        <scheme val="minor"/>
      </rPr>
      <t xml:space="preserve"> (po Novém roce změň texty vět o plus jeden rok v obou případech).</t>
    </r>
  </si>
  <si>
    <t>1) Je doporučeno uložit do PC a otevřít v Microsoft Office.   2) Vždy je nutné nejprve vyplnit těchto 5 úvodních otázek.</t>
  </si>
  <si>
    <t>Červené věty text:</t>
  </si>
  <si>
    <t>Počítadlo znaků:</t>
  </si>
  <si>
    <t>Když je znaků více jak 3, skrýt nápovědy, jinak ukázat</t>
  </si>
  <si>
    <t xml:space="preserve">Po vložení zastupující osoby se červené nápovědy skryjí. </t>
  </si>
  <si>
    <t>Skrývačka textu, když bude vznik Žadatele letos:</t>
  </si>
  <si>
    <t>Vstupní věta, a pak je výsledná věta (podmíněna počtem znaků):</t>
  </si>
  <si>
    <t>Modré, vždy po Novém roce přetextuj!</t>
  </si>
  <si>
    <t>I zde modrou oblast po Novém roce přetextuj!</t>
  </si>
  <si>
    <r>
      <t>Při vyplnění Formuláře MSP - Prohlášení o velikosti podnikatele je nutné vycházet z Doporučení 2003/361/ES ze dne 6. května 2003 týkajícího se definice mikro, malých a středních podniků (Úřední věstník EU, L 124 ze dne 20. 5. 2003), dále jen " Doporučení 2003/361/ES" využívat "</t>
    </r>
    <r>
      <rPr>
        <sz val="9"/>
        <color rgb="FFFF0000"/>
        <rFont val="Arial"/>
        <family val="2"/>
        <charset val="238"/>
      </rPr>
      <t>Příručku pro určení velikosti podniku</t>
    </r>
    <r>
      <rPr>
        <sz val="9"/>
        <color theme="1"/>
        <rFont val="Arial"/>
        <family val="2"/>
        <charset val="238"/>
      </rPr>
      <t>" (ke stažení na:</t>
    </r>
  </si>
  <si>
    <r>
      <rPr>
        <sz val="8"/>
        <color theme="10"/>
        <rFont val="Arial"/>
        <family val="2"/>
        <charset val="238"/>
      </rPr>
      <t xml:space="preserve">                             </t>
    </r>
    <r>
      <rPr>
        <u/>
        <sz val="8"/>
        <color theme="10"/>
        <rFont val="Arial"/>
        <family val="2"/>
        <charset val="238"/>
      </rPr>
      <t>https://www.nrb.cz/podnikatele/dalsi-info-pro-podnikatele/definice-msp/prirucka.pdf</t>
    </r>
  </si>
  <si>
    <r>
      <t xml:space="preserve">Příloha MSP - Prohlášení o velikosti podnikatele pro programy NRB, a.s.
</t>
    </r>
    <r>
      <rPr>
        <sz val="11"/>
        <rFont val="Arial"/>
        <family val="2"/>
        <charset val="238"/>
      </rPr>
      <t xml:space="preserve"> </t>
    </r>
  </si>
  <si>
    <t>Název žadatele</t>
  </si>
  <si>
    <t>IČO žadatele</t>
  </si>
  <si>
    <t>A) Název žadatele</t>
  </si>
  <si>
    <r>
      <t xml:space="preserve">B) Název spojeného (jinými slovy "propojeného") podnikatele.
C) Název podnikatele, u ktérého se prokázal stejný, či sousední trh.
D) Název podnikatele, který je propojen na základě: 
</t>
    </r>
    <r>
      <rPr>
        <b/>
        <i/>
        <sz val="8"/>
        <rFont val="Arial"/>
        <family val="2"/>
        <charset val="238"/>
      </rPr>
      <t xml:space="preserve">D.1) Fyzické osoby (podnikající i nepodnikající)
D.2) Fyzické osoby blízké
D.3) Osoby jednající ve společném zájmu (spolupodnikatel) </t>
    </r>
  </si>
  <si>
    <t>E) Název partnerského podnikatele</t>
  </si>
  <si>
    <t xml:space="preserve">Výsledná velikost žadatele (za celou skupinu) za období N, N-1 a N-2 </t>
  </si>
  <si>
    <t>Velikost žadatele (celé skupiny) za období N</t>
  </si>
  <si>
    <t>Velikost žadatele (celé skupiny) za období N-1</t>
  </si>
  <si>
    <t>Velikost žadatele (celé skupiny) za období N-2</t>
  </si>
  <si>
    <t>Žadatel byl založen v roce 2025</t>
  </si>
  <si>
    <t>Aktiva</t>
  </si>
  <si>
    <t>Obrat</t>
  </si>
  <si>
    <t>Výsledek: 1=první var 2=druhá var 3= není velký podnik (nebo nelze určit)</t>
  </si>
  <si>
    <t>1. Matice bez korekce (má přednost před druhou maticí, vždy když se objeví 2x jednička vedle sebe)</t>
  </si>
  <si>
    <t>2.</t>
  </si>
  <si>
    <t>MATICE</t>
  </si>
  <si>
    <t>Výsledek Matice</t>
  </si>
  <si>
    <t>Velký XXL více než 3000</t>
  </si>
  <si>
    <t>mid cap více než 499 max 3000</t>
  </si>
  <si>
    <t>small mid cap 0 až 499</t>
  </si>
  <si>
    <t>Výsledek:</t>
  </si>
  <si>
    <t>3. Matice s korekcí, pokud se nepoužije 1., tak se počítá N-1 a N-2 a výpočety mid cap upraveny</t>
  </si>
  <si>
    <t>4.</t>
  </si>
  <si>
    <t>5. Rozhoduje se jestli matice první, nebo druhá (1. má vždy přednost)</t>
  </si>
  <si>
    <t>Konečný výsledek:</t>
  </si>
  <si>
    <t>Pomocná tabulka pro Překladač</t>
  </si>
  <si>
    <t>6.</t>
  </si>
  <si>
    <t>3 a 30 =</t>
  </si>
  <si>
    <t>(největší možná velikost)</t>
  </si>
  <si>
    <t>Překladač:</t>
  </si>
  <si>
    <t>2 a 20 =</t>
  </si>
  <si>
    <t>MID CAP</t>
  </si>
  <si>
    <t>1 a 10 =</t>
  </si>
  <si>
    <t>SMALL MID CAP</t>
  </si>
  <si>
    <t>Výsledná velikost žadatele (za celou skupinu) za období N, N-1 a N-2 je:</t>
  </si>
  <si>
    <t>Kombinace do textu PROHLÁŠENÍ (na listu skupina):</t>
  </si>
  <si>
    <t xml:space="preserve">Pokud program vyžaduje bližší specifikaci VELKÉHO podniku, výsledná velikost žadatele za </t>
  </si>
  <si>
    <t>období N, N-1 a N-2 je:</t>
  </si>
  <si>
    <t>platná od 24.6.2025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</si>
</sst>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č_-;\-* #,##0.00\ _K_č_-;_-* &quot;-&quot;??\ _K_č_-;_-@_-"/>
    <numFmt numFmtId="165" formatCode="_-* #,##0\ _K_č_-;\-* #,##0\ _K_č_-;_-* &quot;-&quot;??\ _K_č_-;_-@_-"/>
    <numFmt numFmtId="166" formatCode="0.000"/>
    <numFmt numFmtId="167" formatCode="#,##0.00_ ;\-#,##0.00\ "/>
    <numFmt numFmtId="168" formatCode="#,##0.0000_ ;\-#,##0.0000\ "/>
  </numFmts>
  <fonts count="51" x14ac:knownFonts="1">
    <font>
      <sz val="11"/>
      <color theme="1"/>
      <name val="Calibri"/>
      <family val="2"/>
      <charset val="238"/>
      <scheme val="minor"/>
    </font>
    <font>
      <b/>
      <sz val="9"/>
      <color indexed="8"/>
      <name val="Arial"/>
      <family val="2"/>
      <charset val="238"/>
    </font>
    <font>
      <b/>
      <sz val="9"/>
      <name val="Arial"/>
      <family val="2"/>
      <charset val="238"/>
    </font>
    <font>
      <sz val="9"/>
      <name val="Arial"/>
      <family val="2"/>
      <charset val="238"/>
    </font>
    <font>
      <b/>
      <sz val="8"/>
      <name val="Arial"/>
      <family val="2"/>
      <charset val="238"/>
    </font>
    <font>
      <b/>
      <strike/>
      <sz val="8"/>
      <color indexed="10"/>
      <name val="Arial"/>
      <family val="2"/>
      <charset val="238"/>
    </font>
    <font>
      <sz val="8"/>
      <name val="Arial"/>
      <family val="2"/>
      <charset val="238"/>
    </font>
    <font>
      <i/>
      <sz val="9"/>
      <name val="Arial"/>
      <family val="2"/>
      <charset val="238"/>
    </font>
    <font>
      <b/>
      <sz val="11"/>
      <name val="Arial"/>
      <family val="2"/>
      <charset val="238"/>
    </font>
    <font>
      <sz val="11"/>
      <color theme="1"/>
      <name val="Calibri"/>
      <family val="2"/>
      <charset val="238"/>
      <scheme val="minor"/>
    </font>
    <font>
      <sz val="11"/>
      <color rgb="FFFF0000"/>
      <name val="Calibri"/>
      <family val="2"/>
      <charset val="238"/>
      <scheme val="minor"/>
    </font>
    <font>
      <b/>
      <sz val="9"/>
      <color theme="1"/>
      <name val="Arial"/>
      <family val="2"/>
      <charset val="238"/>
    </font>
    <font>
      <sz val="9"/>
      <color theme="1"/>
      <name val="Arial"/>
      <family val="2"/>
      <charset val="238"/>
    </font>
    <font>
      <sz val="8"/>
      <color theme="1"/>
      <name val="Arial"/>
      <family val="2"/>
      <charset val="238"/>
    </font>
    <font>
      <b/>
      <sz val="11"/>
      <name val="Calibri"/>
      <family val="2"/>
      <charset val="238"/>
      <scheme val="minor"/>
    </font>
    <font>
      <b/>
      <sz val="8"/>
      <color theme="1"/>
      <name val="Arial"/>
      <family val="2"/>
      <charset val="238"/>
    </font>
    <font>
      <sz val="9"/>
      <color rgb="FFFF0000"/>
      <name val="Arial"/>
      <family val="2"/>
      <charset val="238"/>
    </font>
    <font>
      <sz val="11"/>
      <name val="Calibri"/>
      <family val="2"/>
      <charset val="238"/>
      <scheme val="minor"/>
    </font>
    <font>
      <i/>
      <sz val="11"/>
      <name val="Calibri"/>
      <family val="2"/>
      <charset val="238"/>
      <scheme val="minor"/>
    </font>
    <font>
      <u/>
      <sz val="11"/>
      <name val="Calibri"/>
      <family val="2"/>
      <charset val="238"/>
      <scheme val="minor"/>
    </font>
    <font>
      <b/>
      <u/>
      <sz val="11"/>
      <name val="Calibri"/>
      <family val="2"/>
      <charset val="238"/>
      <scheme val="minor"/>
    </font>
    <font>
      <i/>
      <sz val="9"/>
      <color theme="1"/>
      <name val="Arial"/>
      <family val="2"/>
      <charset val="238"/>
    </font>
    <font>
      <sz val="11"/>
      <color theme="1"/>
      <name val="Arial"/>
      <family val="2"/>
      <charset val="238"/>
    </font>
    <font>
      <sz val="11"/>
      <color rgb="FFFF0000"/>
      <name val="Arial"/>
      <family val="2"/>
      <charset val="238"/>
    </font>
    <font>
      <i/>
      <strike/>
      <sz val="9"/>
      <color rgb="FFFF0000"/>
      <name val="Arial"/>
      <family val="2"/>
      <charset val="238"/>
    </font>
    <font>
      <sz val="10"/>
      <name val="Calibri"/>
      <family val="2"/>
      <charset val="238"/>
      <scheme val="minor"/>
    </font>
    <font>
      <sz val="11"/>
      <color theme="0" tint="-0.249977111117893"/>
      <name val="Calibri"/>
      <family val="2"/>
      <charset val="238"/>
      <scheme val="minor"/>
    </font>
    <font>
      <sz val="8"/>
      <color rgb="FFFF0000"/>
      <name val="Arial"/>
      <family val="2"/>
      <charset val="238"/>
    </font>
    <font>
      <b/>
      <sz val="11"/>
      <color theme="1"/>
      <name val="Calibri"/>
      <family val="2"/>
      <charset val="238"/>
      <scheme val="minor"/>
    </font>
    <font>
      <sz val="11"/>
      <name val="Arial"/>
      <family val="2"/>
      <charset val="238"/>
    </font>
    <font>
      <sz val="10"/>
      <name val="Arial"/>
      <family val="2"/>
      <charset val="238"/>
    </font>
    <font>
      <sz val="8"/>
      <color theme="1"/>
      <name val="Calibri"/>
      <family val="2"/>
      <charset val="238"/>
      <scheme val="minor"/>
    </font>
    <font>
      <sz val="8"/>
      <color rgb="FFFF0000"/>
      <name val="Calibri"/>
      <family val="2"/>
      <charset val="238"/>
      <scheme val="minor"/>
    </font>
    <font>
      <sz val="8"/>
      <name val="Calibri"/>
      <family val="2"/>
      <charset val="238"/>
      <scheme val="minor"/>
    </font>
    <font>
      <b/>
      <sz val="10"/>
      <color theme="1"/>
      <name val="Arial"/>
      <family val="2"/>
      <charset val="238"/>
    </font>
    <font>
      <b/>
      <sz val="10"/>
      <name val="Arial"/>
      <family val="2"/>
      <charset val="238"/>
    </font>
    <font>
      <b/>
      <sz val="8"/>
      <color indexed="81"/>
      <name val="Tahoma"/>
      <family val="2"/>
      <charset val="238"/>
    </font>
    <font>
      <sz val="8"/>
      <color indexed="81"/>
      <name val="Tahoma"/>
      <family val="2"/>
      <charset val="238"/>
    </font>
    <font>
      <i/>
      <sz val="8"/>
      <color indexed="81"/>
      <name val="Tahoma"/>
      <family val="2"/>
      <charset val="238"/>
    </font>
    <font>
      <u/>
      <sz val="8"/>
      <color indexed="81"/>
      <name val="Tahoma"/>
      <family val="2"/>
      <charset val="238"/>
    </font>
    <font>
      <b/>
      <sz val="11"/>
      <color theme="1"/>
      <name val="Arial"/>
      <family val="2"/>
      <charset val="238"/>
    </font>
    <font>
      <sz val="10"/>
      <color rgb="FFFF0000"/>
      <name val="Arial"/>
      <family val="2"/>
      <charset val="238"/>
    </font>
    <font>
      <b/>
      <sz val="11"/>
      <color theme="3"/>
      <name val="Calibri"/>
      <family val="2"/>
      <charset val="238"/>
      <scheme val="minor"/>
    </font>
    <font>
      <b/>
      <sz val="15"/>
      <color theme="1"/>
      <name val="Arial"/>
      <family val="2"/>
      <charset val="238"/>
    </font>
    <font>
      <u/>
      <sz val="11"/>
      <color theme="10"/>
      <name val="Calibri"/>
      <family val="2"/>
      <charset val="238"/>
      <scheme val="minor"/>
    </font>
    <font>
      <u/>
      <sz val="8"/>
      <color theme="10"/>
      <name val="Arial"/>
      <family val="2"/>
      <charset val="238"/>
    </font>
    <font>
      <sz val="8"/>
      <color theme="10"/>
      <name val="Arial"/>
      <family val="2"/>
      <charset val="238"/>
    </font>
    <font>
      <b/>
      <i/>
      <sz val="8"/>
      <name val="Arial"/>
      <family val="2"/>
      <charset val="238"/>
    </font>
    <font>
      <b/>
      <sz val="10"/>
      <color rgb="FFFF0000"/>
      <name val="Calibri"/>
      <family val="2"/>
      <charset val="238"/>
      <scheme val="minor"/>
    </font>
    <font>
      <b/>
      <sz val="11"/>
      <color rgb="FFFF0000"/>
      <name val="Calibri"/>
      <family val="2"/>
      <charset val="238"/>
      <scheme val="minor"/>
    </font>
    <font>
      <i/>
      <sz val="11"/>
      <color theme="1"/>
      <name val="Calibri"/>
      <family val="2"/>
      <charset val="238"/>
      <scheme val="minor"/>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theme="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rgb="FFC2C2C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66FF66"/>
        <bgColor indexed="64"/>
      </patternFill>
    </fill>
    <fill>
      <patternFill patternType="solid">
        <fgColor rgb="FFBFBFBF"/>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s>
  <cellStyleXfs count="4">
    <xf numFmtId="0" fontId="0" fillId="0" borderId="0"/>
    <xf numFmtId="164" fontId="9" fillId="0" borderId="0" applyFont="0" applyFill="0" applyBorder="0" applyAlignment="0" applyProtection="0"/>
    <xf numFmtId="9" fontId="9" fillId="0" borderId="0" applyFont="0" applyFill="0" applyBorder="0" applyAlignment="0" applyProtection="0"/>
    <xf numFmtId="0" fontId="44" fillId="0" borderId="0" applyNumberFormat="0" applyFill="0" applyBorder="0" applyAlignment="0" applyProtection="0"/>
  </cellStyleXfs>
  <cellXfs count="446">
    <xf numFmtId="0" fontId="0" fillId="0" borderId="0" xfId="0"/>
    <xf numFmtId="164" fontId="9" fillId="0" borderId="0" xfId="1" applyFont="1"/>
    <xf numFmtId="164" fontId="0" fillId="0" borderId="0" xfId="0" applyNumberFormat="1"/>
    <xf numFmtId="165" fontId="0" fillId="0" borderId="0" xfId="0" applyNumberFormat="1"/>
    <xf numFmtId="166" fontId="0" fillId="0" borderId="0" xfId="0" applyNumberFormat="1"/>
    <xf numFmtId="2" fontId="0" fillId="0" borderId="0" xfId="0" applyNumberFormat="1"/>
    <xf numFmtId="1" fontId="0" fillId="0" borderId="0" xfId="0" applyNumberFormat="1"/>
    <xf numFmtId="0" fontId="11" fillId="3" borderId="1" xfId="0" applyFont="1" applyFill="1" applyBorder="1" applyAlignment="1">
      <alignment horizontal="center" vertical="center"/>
    </xf>
    <xf numFmtId="0" fontId="12" fillId="0" borderId="0" xfId="0" applyFont="1"/>
    <xf numFmtId="0" fontId="13" fillId="0" borderId="0" xfId="0" applyFont="1" applyAlignment="1">
      <alignment horizontal="left" wrapText="1"/>
    </xf>
    <xf numFmtId="0" fontId="4" fillId="0" borderId="0" xfId="0" applyFont="1" applyAlignment="1">
      <alignment wrapText="1"/>
    </xf>
    <xf numFmtId="0" fontId="11" fillId="3" borderId="2" xfId="0" applyFont="1" applyFill="1" applyBorder="1" applyAlignment="1">
      <alignment horizontal="center" vertical="center"/>
    </xf>
    <xf numFmtId="0" fontId="12" fillId="0" borderId="0" xfId="0" applyFont="1" applyAlignment="1">
      <alignment horizontal="right" vertical="center" indent="2"/>
    </xf>
    <xf numFmtId="164" fontId="11" fillId="0" borderId="0" xfId="1" applyFont="1" applyFill="1" applyBorder="1" applyAlignment="1" applyProtection="1"/>
    <xf numFmtId="165" fontId="15" fillId="2" borderId="0" xfId="1" applyNumberFormat="1" applyFont="1" applyFill="1" applyBorder="1" applyAlignment="1" applyProtection="1"/>
    <xf numFmtId="0" fontId="11" fillId="0" borderId="0" xfId="0" applyFont="1"/>
    <xf numFmtId="14" fontId="11" fillId="4" borderId="1" xfId="0" applyNumberFormat="1" applyFont="1" applyFill="1" applyBorder="1" applyAlignment="1" applyProtection="1">
      <alignment horizontal="center" vertical="center"/>
      <protection locked="0"/>
    </xf>
    <xf numFmtId="0" fontId="16" fillId="0" borderId="0" xfId="0" applyFont="1"/>
    <xf numFmtId="0" fontId="12" fillId="0" borderId="0" xfId="0" applyFont="1" applyAlignment="1">
      <alignment horizontal="left" vertical="top" wrapText="1"/>
    </xf>
    <xf numFmtId="0" fontId="2" fillId="0" borderId="0" xfId="0" applyFont="1" applyAlignment="1">
      <alignment horizontal="center" vertical="center" wrapText="1"/>
    </xf>
    <xf numFmtId="0" fontId="2" fillId="0" borderId="0" xfId="0" applyFont="1" applyAlignment="1">
      <alignment vertical="center" wrapText="1"/>
    </xf>
    <xf numFmtId="0" fontId="17" fillId="0" borderId="0" xfId="0" applyFont="1"/>
    <xf numFmtId="0" fontId="17" fillId="3" borderId="1" xfId="0" applyFont="1" applyFill="1" applyBorder="1"/>
    <xf numFmtId="0" fontId="17" fillId="0" borderId="3" xfId="0" applyFont="1" applyBorder="1" applyAlignment="1" applyProtection="1">
      <alignment horizontal="center"/>
      <protection locked="0"/>
    </xf>
    <xf numFmtId="14" fontId="17" fillId="0" borderId="0" xfId="0" applyNumberFormat="1" applyFont="1"/>
    <xf numFmtId="2" fontId="17" fillId="0" borderId="0" xfId="0" applyNumberFormat="1" applyFont="1"/>
    <xf numFmtId="14" fontId="17" fillId="0" borderId="1" xfId="0" applyNumberFormat="1" applyFont="1" applyBorder="1" applyAlignment="1" applyProtection="1">
      <alignment horizontal="center"/>
      <protection locked="0"/>
    </xf>
    <xf numFmtId="0" fontId="18" fillId="0" borderId="0" xfId="0" applyFont="1"/>
    <xf numFmtId="0" fontId="17" fillId="4" borderId="1" xfId="0" applyFont="1" applyFill="1" applyBorder="1" applyAlignment="1">
      <alignment horizontal="center"/>
    </xf>
    <xf numFmtId="0" fontId="17" fillId="0" borderId="0" xfId="0" applyFont="1" applyAlignment="1">
      <alignment horizontal="center"/>
    </xf>
    <xf numFmtId="0" fontId="17" fillId="0" borderId="1" xfId="0" applyFont="1" applyBorder="1" applyAlignment="1" applyProtection="1">
      <alignment horizontal="center"/>
      <protection locked="0"/>
    </xf>
    <xf numFmtId="1" fontId="17" fillId="3" borderId="1" xfId="0" applyNumberFormat="1" applyFont="1" applyFill="1" applyBorder="1" applyAlignment="1">
      <alignment horizontal="center"/>
    </xf>
    <xf numFmtId="0" fontId="19" fillId="0" borderId="0" xfId="0" applyFont="1"/>
    <xf numFmtId="0" fontId="18" fillId="0" borderId="0" xfId="0" applyFont="1" applyAlignment="1">
      <alignment horizontal="right"/>
    </xf>
    <xf numFmtId="0" fontId="17" fillId="3" borderId="1" xfId="0" applyFont="1" applyFill="1" applyBorder="1" applyAlignment="1">
      <alignment horizontal="center"/>
    </xf>
    <xf numFmtId="0" fontId="17" fillId="4" borderId="1" xfId="0" applyFont="1" applyFill="1" applyBorder="1" applyAlignment="1" applyProtection="1">
      <alignment horizontal="center"/>
      <protection locked="0"/>
    </xf>
    <xf numFmtId="3" fontId="17" fillId="0" borderId="1" xfId="0" applyNumberFormat="1" applyFont="1" applyBorder="1" applyAlignment="1" applyProtection="1">
      <alignment horizontal="center"/>
      <protection locked="0"/>
    </xf>
    <xf numFmtId="0" fontId="17" fillId="0" borderId="1" xfId="0" applyFont="1" applyBorder="1" applyAlignment="1">
      <alignment horizontal="center"/>
    </xf>
    <xf numFmtId="0" fontId="17" fillId="0" borderId="4" xfId="0" applyFont="1" applyBorder="1" applyAlignment="1">
      <alignment horizontal="center"/>
    </xf>
    <xf numFmtId="0" fontId="17" fillId="3" borderId="5" xfId="0" applyFont="1" applyFill="1" applyBorder="1"/>
    <xf numFmtId="0" fontId="14" fillId="0" borderId="0" xfId="0" applyFont="1"/>
    <xf numFmtId="0" fontId="20" fillId="0" borderId="0" xfId="0" applyFont="1"/>
    <xf numFmtId="0" fontId="17" fillId="3" borderId="3" xfId="0" applyFont="1" applyFill="1" applyBorder="1"/>
    <xf numFmtId="0" fontId="19" fillId="0" borderId="0" xfId="0" applyFont="1" applyAlignment="1">
      <alignment horizontal="left"/>
    </xf>
    <xf numFmtId="0" fontId="17" fillId="2" borderId="0" xfId="0" applyFont="1" applyFill="1"/>
    <xf numFmtId="0" fontId="17" fillId="0" borderId="0" xfId="0" applyFont="1" applyAlignment="1">
      <alignment horizontal="right"/>
    </xf>
    <xf numFmtId="0" fontId="2" fillId="0" borderId="1" xfId="0" applyFont="1" applyBorder="1" applyAlignment="1">
      <alignment horizontal="center" vertical="center" wrapText="1"/>
    </xf>
    <xf numFmtId="0" fontId="22" fillId="0" borderId="0" xfId="0" applyFont="1"/>
    <xf numFmtId="2" fontId="22" fillId="0" borderId="0" xfId="0" applyNumberFormat="1" applyFont="1"/>
    <xf numFmtId="0" fontId="23" fillId="0" borderId="0" xfId="0" applyFont="1"/>
    <xf numFmtId="2" fontId="23" fillId="0" borderId="0" xfId="0" applyNumberFormat="1" applyFont="1"/>
    <xf numFmtId="0" fontId="8" fillId="0" borderId="0" xfId="0" applyFont="1" applyAlignment="1">
      <alignment wrapText="1"/>
    </xf>
    <xf numFmtId="0" fontId="22" fillId="0" borderId="0" xfId="0" applyFont="1" applyAlignment="1">
      <alignment vertical="top"/>
    </xf>
    <xf numFmtId="0" fontId="22" fillId="0" borderId="0" xfId="0" applyFont="1" applyAlignment="1">
      <alignment vertical="center"/>
    </xf>
    <xf numFmtId="0" fontId="11" fillId="0" borderId="1" xfId="0" applyFont="1" applyBorder="1" applyAlignment="1">
      <alignment horizontal="left" vertical="center" wrapText="1" indent="1"/>
    </xf>
    <xf numFmtId="0" fontId="11" fillId="0" borderId="1" xfId="0" applyFont="1" applyBorder="1" applyAlignment="1">
      <alignment horizontal="left" vertical="center" indent="1"/>
    </xf>
    <xf numFmtId="0" fontId="22" fillId="0" borderId="0" xfId="0" applyFont="1" applyAlignment="1">
      <alignment horizontal="left" indent="1"/>
    </xf>
    <xf numFmtId="0" fontId="4" fillId="0" borderId="0" xfId="0" applyFont="1" applyAlignment="1">
      <alignment horizontal="left" wrapText="1" indent="1"/>
    </xf>
    <xf numFmtId="0" fontId="4" fillId="0" borderId="0" xfId="0" applyFont="1" applyAlignment="1">
      <alignment horizontal="left" indent="1"/>
    </xf>
    <xf numFmtId="167" fontId="12" fillId="4" borderId="1" xfId="1" applyNumberFormat="1" applyFont="1" applyFill="1" applyBorder="1" applyAlignment="1" applyProtection="1">
      <alignment horizontal="right" vertical="center" indent="1"/>
      <protection locked="0"/>
    </xf>
    <xf numFmtId="167" fontId="12" fillId="5" borderId="12" xfId="1" applyNumberFormat="1" applyFont="1" applyFill="1" applyBorder="1" applyAlignment="1" applyProtection="1">
      <alignment horizontal="right" vertical="center" indent="1"/>
      <protection hidden="1"/>
    </xf>
    <xf numFmtId="167" fontId="12" fillId="5" borderId="13" xfId="1" applyNumberFormat="1" applyFont="1" applyFill="1" applyBorder="1" applyAlignment="1" applyProtection="1">
      <alignment horizontal="right" vertical="center" indent="1"/>
      <protection locked="0" hidden="1"/>
    </xf>
    <xf numFmtId="167" fontId="12" fillId="5" borderId="1" xfId="1" applyNumberFormat="1" applyFont="1" applyFill="1" applyBorder="1" applyAlignment="1" applyProtection="1">
      <alignment horizontal="right" vertical="center" indent="1"/>
      <protection locked="0" hidden="1"/>
    </xf>
    <xf numFmtId="0" fontId="12" fillId="0" borderId="0" xfId="0" applyFont="1" applyAlignment="1">
      <alignment wrapText="1"/>
    </xf>
    <xf numFmtId="0" fontId="16" fillId="0" borderId="0" xfId="0" applyFont="1" applyAlignment="1">
      <alignment wrapText="1"/>
    </xf>
    <xf numFmtId="2" fontId="0" fillId="0" borderId="21" xfId="0" applyNumberFormat="1" applyBorder="1"/>
    <xf numFmtId="2" fontId="0" fillId="0" borderId="4" xfId="0" applyNumberFormat="1" applyBorder="1"/>
    <xf numFmtId="2" fontId="0" fillId="0" borderId="14" xfId="0" applyNumberFormat="1" applyBorder="1"/>
    <xf numFmtId="0" fontId="0" fillId="0" borderId="23" xfId="0" applyBorder="1"/>
    <xf numFmtId="0" fontId="0" fillId="0" borderId="1" xfId="0" applyBorder="1"/>
    <xf numFmtId="2" fontId="11" fillId="3" borderId="1" xfId="0" applyNumberFormat="1" applyFont="1" applyFill="1" applyBorder="1" applyAlignment="1">
      <alignment horizontal="center" vertical="center"/>
    </xf>
    <xf numFmtId="0" fontId="4" fillId="3" borderId="1" xfId="0" applyFont="1" applyFill="1" applyBorder="1" applyAlignment="1">
      <alignment horizontal="center" wrapText="1"/>
    </xf>
    <xf numFmtId="2" fontId="0" fillId="6" borderId="0" xfId="0" applyNumberFormat="1" applyFill="1"/>
    <xf numFmtId="167" fontId="12" fillId="3" borderId="1" xfId="1" applyNumberFormat="1" applyFont="1" applyFill="1" applyBorder="1" applyAlignment="1" applyProtection="1">
      <alignment horizontal="right" vertical="center" indent="1"/>
      <protection locked="0"/>
    </xf>
    <xf numFmtId="0" fontId="2" fillId="2" borderId="0" xfId="0" applyFont="1" applyFill="1" applyAlignment="1">
      <alignment vertical="center"/>
    </xf>
    <xf numFmtId="49" fontId="12" fillId="4" borderId="8" xfId="0" applyNumberFormat="1" applyFont="1" applyFill="1" applyBorder="1" applyAlignment="1" applyProtection="1">
      <alignment horizontal="left" vertical="center" wrapText="1" indent="1"/>
      <protection locked="0"/>
    </xf>
    <xf numFmtId="0" fontId="22" fillId="2" borderId="0" xfId="0" applyFont="1" applyFill="1" applyAlignment="1">
      <alignment horizontal="left" indent="1"/>
    </xf>
    <xf numFmtId="0" fontId="12" fillId="4" borderId="8" xfId="0" applyFont="1" applyFill="1" applyBorder="1" applyAlignment="1" applyProtection="1">
      <alignment horizontal="center" vertical="center"/>
      <protection locked="0"/>
    </xf>
    <xf numFmtId="168" fontId="12" fillId="3" borderId="1" xfId="1" applyNumberFormat="1" applyFont="1" applyFill="1" applyBorder="1" applyAlignment="1" applyProtection="1">
      <alignment horizontal="right" vertical="center" indent="1"/>
    </xf>
    <xf numFmtId="0" fontId="26" fillId="0" borderId="0" xfId="0" applyFont="1"/>
    <xf numFmtId="49" fontId="17" fillId="0" borderId="1" xfId="0" applyNumberFormat="1" applyFont="1" applyBorder="1" applyAlignment="1" applyProtection="1">
      <alignment horizontal="center"/>
      <protection locked="0"/>
    </xf>
    <xf numFmtId="14" fontId="0" fillId="0" borderId="0" xfId="0" applyNumberFormat="1"/>
    <xf numFmtId="0" fontId="0" fillId="3" borderId="1" xfId="0" applyFill="1" applyBorder="1"/>
    <xf numFmtId="14" fontId="0" fillId="3" borderId="3" xfId="0" applyNumberFormat="1" applyFill="1" applyBorder="1"/>
    <xf numFmtId="14" fontId="0" fillId="7" borderId="1" xfId="0" applyNumberFormat="1" applyFill="1" applyBorder="1" applyAlignment="1">
      <alignment horizontal="center" vertical="center"/>
    </xf>
    <xf numFmtId="0" fontId="0" fillId="7" borderId="1" xfId="0" applyFill="1" applyBorder="1" applyAlignment="1">
      <alignment horizontal="center" vertical="center"/>
    </xf>
    <xf numFmtId="14" fontId="0" fillId="7" borderId="31" xfId="0" applyNumberFormat="1" applyFill="1" applyBorder="1" applyAlignment="1">
      <alignment horizontal="center"/>
    </xf>
    <xf numFmtId="0" fontId="2" fillId="3" borderId="8" xfId="0" applyFont="1" applyFill="1" applyBorder="1" applyAlignment="1">
      <alignment horizontal="left" vertical="center" indent="1"/>
    </xf>
    <xf numFmtId="0" fontId="12" fillId="4" borderId="8" xfId="0" applyFont="1" applyFill="1" applyBorder="1" applyAlignment="1" applyProtection="1">
      <alignment horizontal="left" vertical="center" wrapText="1" indent="1"/>
      <protection locked="0"/>
    </xf>
    <xf numFmtId="0" fontId="0" fillId="0" borderId="0" xfId="0" applyAlignment="1">
      <alignment wrapText="1"/>
    </xf>
    <xf numFmtId="0" fontId="0" fillId="9" borderId="1" xfId="0" applyFill="1" applyBorder="1"/>
    <xf numFmtId="0" fontId="0" fillId="5" borderId="1" xfId="0" applyFill="1" applyBorder="1"/>
    <xf numFmtId="0" fontId="17" fillId="5" borderId="1" xfId="0" applyFont="1" applyFill="1" applyBorder="1"/>
    <xf numFmtId="0" fontId="0" fillId="10" borderId="1" xfId="0" applyFill="1" applyBorder="1"/>
    <xf numFmtId="0" fontId="0" fillId="9" borderId="1" xfId="0" applyFill="1" applyBorder="1" applyAlignment="1">
      <alignment horizontal="center"/>
    </xf>
    <xf numFmtId="1" fontId="0" fillId="9" borderId="1" xfId="0" applyNumberFormat="1" applyFill="1" applyBorder="1" applyAlignment="1">
      <alignment horizontal="center"/>
    </xf>
    <xf numFmtId="0" fontId="0" fillId="9" borderId="1" xfId="0" applyFill="1" applyBorder="1" applyAlignment="1">
      <alignment horizontal="center" wrapText="1"/>
    </xf>
    <xf numFmtId="0" fontId="4" fillId="0" borderId="0" xfId="0" applyFont="1" applyAlignment="1">
      <alignment vertical="center" wrapText="1"/>
    </xf>
    <xf numFmtId="0" fontId="4" fillId="0" borderId="0" xfId="0" applyFont="1" applyAlignment="1">
      <alignment vertical="center"/>
    </xf>
    <xf numFmtId="0" fontId="13" fillId="0" borderId="0" xfId="0" applyFont="1" applyAlignment="1" applyProtection="1">
      <alignment vertical="center"/>
      <protection hidden="1"/>
    </xf>
    <xf numFmtId="0" fontId="4" fillId="0" borderId="0" xfId="0" applyFont="1" applyAlignment="1" applyProtection="1">
      <alignment vertical="center" wrapText="1"/>
      <protection hidden="1"/>
    </xf>
    <xf numFmtId="0" fontId="22" fillId="0" borderId="0" xfId="0" applyFont="1" applyAlignment="1" applyProtection="1">
      <alignment vertical="center"/>
      <protection hidden="1"/>
    </xf>
    <xf numFmtId="0" fontId="4" fillId="0" borderId="0" xfId="0" applyFont="1" applyAlignment="1" applyProtection="1">
      <alignment horizontal="left" vertical="center" wrapText="1" indent="1"/>
      <protection hidden="1"/>
    </xf>
    <xf numFmtId="0" fontId="31" fillId="0" borderId="0" xfId="0" applyFont="1" applyProtection="1">
      <protection hidden="1"/>
    </xf>
    <xf numFmtId="0" fontId="4" fillId="0" borderId="0" xfId="0" applyFont="1" applyAlignment="1" applyProtection="1">
      <alignment horizontal="center" vertical="center" wrapText="1"/>
      <protection hidden="1"/>
    </xf>
    <xf numFmtId="0" fontId="32" fillId="0" borderId="0" xfId="0" applyFont="1" applyProtection="1">
      <protection hidden="1"/>
    </xf>
    <xf numFmtId="0" fontId="22" fillId="0" borderId="0" xfId="0" applyFont="1" applyAlignment="1" applyProtection="1">
      <alignment horizontal="left" vertical="center"/>
      <protection hidden="1"/>
    </xf>
    <xf numFmtId="0" fontId="22" fillId="2" borderId="0" xfId="0" applyFont="1" applyFill="1" applyAlignment="1" applyProtection="1">
      <alignment vertical="center"/>
      <protection hidden="1"/>
    </xf>
    <xf numFmtId="0" fontId="15" fillId="0" borderId="0" xfId="0" applyFont="1" applyAlignment="1" applyProtection="1">
      <alignment vertical="center"/>
      <protection hidden="1"/>
    </xf>
    <xf numFmtId="0" fontId="13" fillId="2" borderId="0" xfId="0" applyFont="1" applyFill="1" applyAlignment="1" applyProtection="1">
      <alignment vertical="center" wrapText="1"/>
      <protection hidden="1"/>
    </xf>
    <xf numFmtId="0" fontId="13" fillId="0" borderId="0" xfId="0" applyFont="1" applyAlignment="1" applyProtection="1">
      <alignment vertical="center" wrapText="1"/>
      <protection hidden="1"/>
    </xf>
    <xf numFmtId="2" fontId="22" fillId="0" borderId="0" xfId="0" applyNumberFormat="1" applyFont="1" applyAlignment="1" applyProtection="1">
      <alignment vertical="center"/>
      <protection hidden="1"/>
    </xf>
    <xf numFmtId="0" fontId="6" fillId="0" borderId="0" xfId="0" applyFont="1" applyAlignment="1" applyProtection="1">
      <alignment vertical="center"/>
      <protection hidden="1"/>
    </xf>
    <xf numFmtId="0" fontId="4" fillId="0" borderId="0" xfId="0" applyFont="1" applyAlignment="1" applyProtection="1">
      <alignment vertical="center"/>
      <protection hidden="1"/>
    </xf>
    <xf numFmtId="0" fontId="6" fillId="2" borderId="0" xfId="0" applyFont="1" applyFill="1" applyAlignment="1" applyProtection="1">
      <alignment vertical="center" wrapText="1"/>
      <protection hidden="1"/>
    </xf>
    <xf numFmtId="0" fontId="6" fillId="0" borderId="0" xfId="0" applyFont="1" applyAlignment="1" applyProtection="1">
      <alignment vertical="center" wrapText="1"/>
      <protection hidden="1"/>
    </xf>
    <xf numFmtId="0" fontId="29" fillId="0" borderId="0" xfId="0" applyFont="1" applyAlignment="1" applyProtection="1">
      <alignment vertical="center"/>
      <protection hidden="1"/>
    </xf>
    <xf numFmtId="2" fontId="29" fillId="0" borderId="0" xfId="0" applyNumberFormat="1" applyFont="1" applyAlignment="1" applyProtection="1">
      <alignment vertical="center"/>
      <protection hidden="1"/>
    </xf>
    <xf numFmtId="0" fontId="33" fillId="0" borderId="0" xfId="0" applyFont="1" applyProtection="1">
      <protection hidden="1"/>
    </xf>
    <xf numFmtId="0" fontId="6" fillId="2" borderId="0" xfId="0" applyFont="1" applyFill="1" applyAlignment="1" applyProtection="1">
      <alignment horizontal="center" vertical="center" wrapText="1"/>
      <protection hidden="1"/>
    </xf>
    <xf numFmtId="9" fontId="6" fillId="2" borderId="0" xfId="2" applyFont="1" applyFill="1" applyBorder="1" applyAlignment="1" applyProtection="1">
      <alignment vertical="center" wrapText="1"/>
      <protection hidden="1"/>
    </xf>
    <xf numFmtId="0" fontId="13" fillId="2" borderId="0" xfId="0" applyFont="1" applyFill="1" applyAlignment="1" applyProtection="1">
      <alignment vertical="center"/>
      <protection hidden="1"/>
    </xf>
    <xf numFmtId="0" fontId="4" fillId="2" borderId="0" xfId="0" applyFont="1" applyFill="1" applyAlignment="1" applyProtection="1">
      <alignment horizontal="left" vertical="center" wrapText="1"/>
      <protection hidden="1"/>
    </xf>
    <xf numFmtId="0" fontId="6" fillId="2" borderId="0" xfId="0" applyFont="1" applyFill="1" applyAlignment="1" applyProtection="1">
      <alignment vertical="center"/>
      <protection hidden="1"/>
    </xf>
    <xf numFmtId="0" fontId="29" fillId="2" borderId="0" xfId="0" applyFont="1" applyFill="1" applyAlignment="1" applyProtection="1">
      <alignment vertical="center"/>
      <protection hidden="1"/>
    </xf>
    <xf numFmtId="0" fontId="3"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22" fillId="0" borderId="0" xfId="0" applyFont="1" applyAlignment="1" applyProtection="1">
      <alignment vertical="center" wrapText="1"/>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horizontal="left" vertical="center"/>
      <protection hidden="1"/>
    </xf>
    <xf numFmtId="0" fontId="17" fillId="0" borderId="0" xfId="0" applyFont="1" applyProtection="1">
      <protection hidden="1"/>
    </xf>
    <xf numFmtId="0" fontId="0" fillId="0" borderId="0" xfId="0" applyProtection="1">
      <protection hidden="1"/>
    </xf>
    <xf numFmtId="0" fontId="30" fillId="0" borderId="0" xfId="0" applyFont="1" applyAlignment="1" applyProtection="1">
      <alignment vertical="center"/>
      <protection hidden="1"/>
    </xf>
    <xf numFmtId="0" fontId="13" fillId="0" borderId="0" xfId="0" applyFont="1" applyAlignment="1" applyProtection="1">
      <alignment horizontal="left" vertical="center"/>
      <protection hidden="1"/>
    </xf>
    <xf numFmtId="0" fontId="27" fillId="2" borderId="0" xfId="0" applyFont="1" applyFill="1" applyAlignment="1" applyProtection="1">
      <alignment vertical="center"/>
      <protection hidden="1"/>
    </xf>
    <xf numFmtId="0" fontId="27" fillId="0" borderId="0" xfId="0" applyFont="1" applyAlignment="1" applyProtection="1">
      <alignment vertical="center"/>
      <protection hidden="1"/>
    </xf>
    <xf numFmtId="2" fontId="13" fillId="6" borderId="8" xfId="0" applyNumberFormat="1" applyFont="1" applyFill="1" applyBorder="1" applyAlignment="1" applyProtection="1">
      <alignment vertical="center" wrapText="1"/>
      <protection hidden="1"/>
    </xf>
    <xf numFmtId="3" fontId="13" fillId="6" borderId="8" xfId="0" applyNumberFormat="1" applyFont="1" applyFill="1" applyBorder="1" applyAlignment="1" applyProtection="1">
      <alignment vertical="center" wrapText="1"/>
      <protection hidden="1"/>
    </xf>
    <xf numFmtId="0" fontId="35" fillId="0" borderId="0" xfId="0" applyFont="1" applyAlignment="1" applyProtection="1">
      <alignment horizontal="left" indent="1"/>
      <protection hidden="1"/>
    </xf>
    <xf numFmtId="0" fontId="15" fillId="0" borderId="0" xfId="0" applyFont="1" applyAlignment="1" applyProtection="1">
      <alignment vertical="top" wrapText="1"/>
      <protection hidden="1"/>
    </xf>
    <xf numFmtId="0" fontId="3" fillId="0" borderId="0" xfId="0" applyFont="1" applyAlignment="1" applyProtection="1">
      <alignment horizontal="left" vertical="center" indent="1"/>
      <protection hidden="1"/>
    </xf>
    <xf numFmtId="0" fontId="12" fillId="0" borderId="0" xfId="0" applyFont="1" applyAlignment="1" applyProtection="1">
      <alignment horizontal="left" vertical="center" indent="1"/>
      <protection hidden="1"/>
    </xf>
    <xf numFmtId="49" fontId="6" fillId="4" borderId="6" xfId="0" applyNumberFormat="1" applyFont="1" applyFill="1" applyBorder="1" applyAlignment="1" applyProtection="1">
      <alignment horizontal="right" vertical="center" indent="1"/>
      <protection hidden="1"/>
    </xf>
    <xf numFmtId="14" fontId="0" fillId="3" borderId="1" xfId="0" applyNumberFormat="1" applyFill="1" applyBorder="1" applyAlignment="1">
      <alignment horizontal="center"/>
    </xf>
    <xf numFmtId="1" fontId="0" fillId="5" borderId="1" xfId="0" applyNumberFormat="1" applyFill="1" applyBorder="1" applyAlignment="1">
      <alignment horizontal="center"/>
    </xf>
    <xf numFmtId="0" fontId="0" fillId="0" borderId="0" xfId="0" applyAlignment="1">
      <alignment vertical="center"/>
    </xf>
    <xf numFmtId="0" fontId="27" fillId="0" borderId="0" xfId="0" applyFont="1" applyAlignment="1" applyProtection="1">
      <alignment vertical="top" textRotation="56"/>
      <protection hidden="1"/>
    </xf>
    <xf numFmtId="0" fontId="6" fillId="0" borderId="0" xfId="0" applyFont="1" applyAlignment="1" applyProtection="1">
      <alignment horizontal="center" vertical="center"/>
      <protection hidden="1"/>
    </xf>
    <xf numFmtId="0" fontId="27" fillId="2" borderId="0" xfId="0" applyFont="1" applyFill="1" applyAlignment="1" applyProtection="1">
      <alignment vertical="center" wrapText="1"/>
      <protection hidden="1"/>
    </xf>
    <xf numFmtId="9" fontId="27" fillId="2" borderId="0" xfId="2" applyFont="1" applyFill="1" applyBorder="1" applyAlignment="1" applyProtection="1">
      <alignment vertical="center" wrapText="1"/>
      <protection hidden="1"/>
    </xf>
    <xf numFmtId="0" fontId="23" fillId="0" borderId="0" xfId="0" applyFont="1" applyAlignment="1" applyProtection="1">
      <alignment vertical="center"/>
      <protection hidden="1"/>
    </xf>
    <xf numFmtId="14" fontId="6" fillId="3" borderId="12" xfId="0" applyNumberFormat="1" applyFont="1" applyFill="1" applyBorder="1" applyAlignment="1" applyProtection="1">
      <alignment horizontal="left" vertical="center"/>
      <protection hidden="1"/>
    </xf>
    <xf numFmtId="0" fontId="4" fillId="3" borderId="12" xfId="0" applyFont="1" applyFill="1" applyBorder="1" applyAlignment="1" applyProtection="1">
      <alignment horizontal="center" vertical="center"/>
      <protection hidden="1"/>
    </xf>
    <xf numFmtId="0" fontId="4" fillId="3" borderId="12" xfId="0" applyFont="1" applyFill="1" applyBorder="1" applyAlignment="1" applyProtection="1">
      <alignment horizontal="right" vertical="center"/>
      <protection hidden="1"/>
    </xf>
    <xf numFmtId="0" fontId="13" fillId="7" borderId="1" xfId="0" applyFont="1" applyFill="1" applyBorder="1" applyAlignment="1" applyProtection="1">
      <alignment vertical="center"/>
      <protection hidden="1"/>
    </xf>
    <xf numFmtId="0" fontId="0" fillId="7" borderId="1" xfId="0" applyFill="1" applyBorder="1" applyAlignment="1">
      <alignment wrapText="1"/>
    </xf>
    <xf numFmtId="0" fontId="0" fillId="7" borderId="1" xfId="0" applyFill="1" applyBorder="1"/>
    <xf numFmtId="0" fontId="27" fillId="0" borderId="0" xfId="0" applyFont="1" applyAlignment="1" applyProtection="1">
      <alignment vertical="center" textRotation="90"/>
      <protection hidden="1"/>
    </xf>
    <xf numFmtId="0" fontId="6" fillId="8" borderId="47" xfId="2" applyNumberFormat="1" applyFont="1" applyFill="1" applyBorder="1" applyAlignment="1" applyProtection="1">
      <alignment horizontal="center" vertical="center" wrapText="1"/>
      <protection locked="0" hidden="1"/>
    </xf>
    <xf numFmtId="0" fontId="6" fillId="8" borderId="49" xfId="2" applyNumberFormat="1" applyFont="1" applyFill="1" applyBorder="1" applyAlignment="1" applyProtection="1">
      <alignment horizontal="center" vertical="center" wrapText="1"/>
      <protection locked="0" hidden="1"/>
    </xf>
    <xf numFmtId="0" fontId="6" fillId="3" borderId="39" xfId="0" applyFont="1" applyFill="1" applyBorder="1" applyAlignment="1" applyProtection="1">
      <alignment horizontal="right" vertical="center" wrapText="1"/>
      <protection hidden="1"/>
    </xf>
    <xf numFmtId="0" fontId="6" fillId="3" borderId="38" xfId="0" applyFont="1" applyFill="1" applyBorder="1" applyAlignment="1" applyProtection="1">
      <alignment vertical="center" wrapText="1"/>
      <protection hidden="1"/>
    </xf>
    <xf numFmtId="0" fontId="6" fillId="8" borderId="47" xfId="2" applyNumberFormat="1" applyFont="1" applyFill="1" applyBorder="1" applyAlignment="1" applyProtection="1">
      <alignment horizontal="center" vertical="center" wrapText="1"/>
      <protection hidden="1"/>
    </xf>
    <xf numFmtId="0" fontId="6" fillId="8" borderId="49" xfId="2" applyNumberFormat="1" applyFont="1" applyFill="1" applyBorder="1" applyAlignment="1" applyProtection="1">
      <alignment horizontal="center" vertical="center" wrapText="1"/>
      <protection hidden="1"/>
    </xf>
    <xf numFmtId="1" fontId="6" fillId="4" borderId="48" xfId="2" applyNumberFormat="1" applyFont="1" applyFill="1" applyBorder="1" applyAlignment="1" applyProtection="1">
      <alignment horizontal="center" vertical="center" wrapText="1"/>
      <protection locked="0" hidden="1"/>
    </xf>
    <xf numFmtId="1" fontId="6" fillId="4" borderId="50" xfId="2" applyNumberFormat="1" applyFont="1" applyFill="1" applyBorder="1" applyAlignment="1" applyProtection="1">
      <alignment horizontal="center" vertical="center" wrapText="1"/>
      <protection locked="0" hidden="1"/>
    </xf>
    <xf numFmtId="0" fontId="23" fillId="0" borderId="0" xfId="0" applyFont="1" applyAlignment="1">
      <alignment wrapText="1"/>
    </xf>
    <xf numFmtId="0" fontId="2" fillId="2" borderId="0" xfId="0" applyFont="1" applyFill="1" applyAlignment="1">
      <alignment horizontal="center" vertical="center" wrapText="1"/>
    </xf>
    <xf numFmtId="0" fontId="12" fillId="2" borderId="0" xfId="0" applyFont="1" applyFill="1"/>
    <xf numFmtId="0" fontId="12" fillId="2" borderId="0" xfId="0" applyFont="1" applyFill="1" applyAlignment="1">
      <alignment wrapText="1"/>
    </xf>
    <xf numFmtId="0" fontId="16" fillId="2" borderId="0" xfId="0" applyFont="1" applyFill="1"/>
    <xf numFmtId="0" fontId="16" fillId="2" borderId="0" xfId="0" applyFont="1" applyFill="1" applyAlignment="1">
      <alignment wrapText="1"/>
    </xf>
    <xf numFmtId="0" fontId="12" fillId="0" borderId="0" xfId="0" applyFont="1" applyAlignment="1">
      <alignment vertical="center" wrapText="1"/>
    </xf>
    <xf numFmtId="0" fontId="35" fillId="2" borderId="9" xfId="0" applyFont="1" applyFill="1" applyBorder="1" applyAlignment="1">
      <alignment horizontal="left" wrapText="1" indent="1"/>
    </xf>
    <xf numFmtId="0" fontId="23" fillId="0" borderId="0" xfId="0" applyFont="1" applyAlignment="1">
      <alignment vertical="center" wrapText="1"/>
    </xf>
    <xf numFmtId="0" fontId="11" fillId="2" borderId="55" xfId="0" applyFont="1" applyFill="1" applyBorder="1" applyAlignment="1">
      <alignment horizontal="left" wrapText="1" indent="1"/>
    </xf>
    <xf numFmtId="0" fontId="12" fillId="2" borderId="10" xfId="0" applyFont="1" applyFill="1" applyBorder="1" applyAlignment="1">
      <alignment horizontal="left" vertical="center" wrapText="1" indent="2"/>
    </xf>
    <xf numFmtId="0" fontId="12" fillId="2" borderId="10" xfId="0" applyFont="1" applyFill="1" applyBorder="1" applyAlignment="1">
      <alignment horizontal="left" wrapText="1" indent="2"/>
    </xf>
    <xf numFmtId="0" fontId="12" fillId="2" borderId="10" xfId="0" applyFont="1" applyFill="1" applyBorder="1" applyAlignment="1">
      <alignment horizontal="left" vertical="top" wrapText="1" indent="2"/>
    </xf>
    <xf numFmtId="0" fontId="12" fillId="2" borderId="11" xfId="0" applyFont="1" applyFill="1" applyBorder="1" applyAlignment="1">
      <alignment horizontal="left" vertical="center" wrapText="1" indent="2"/>
    </xf>
    <xf numFmtId="0" fontId="6" fillId="8" borderId="32" xfId="2" applyNumberFormat="1" applyFont="1" applyFill="1" applyBorder="1" applyAlignment="1" applyProtection="1">
      <alignment horizontal="center" vertical="center" wrapText="1"/>
      <protection hidden="1"/>
    </xf>
    <xf numFmtId="2" fontId="0" fillId="9" borderId="1" xfId="0" applyNumberFormat="1" applyFill="1" applyBorder="1"/>
    <xf numFmtId="2" fontId="0" fillId="9" borderId="1" xfId="0" applyNumberFormat="1" applyFill="1" applyBorder="1" applyAlignment="1">
      <alignment wrapText="1"/>
    </xf>
    <xf numFmtId="2" fontId="0" fillId="10" borderId="1" xfId="0" applyNumberFormat="1" applyFill="1" applyBorder="1" applyAlignment="1">
      <alignment wrapText="1"/>
    </xf>
    <xf numFmtId="4" fontId="6" fillId="4" borderId="1" xfId="0" applyNumberFormat="1" applyFont="1" applyFill="1" applyBorder="1" applyAlignment="1" applyProtection="1">
      <alignment horizontal="right" vertical="center" wrapText="1" indent="1"/>
      <protection locked="0"/>
    </xf>
    <xf numFmtId="3" fontId="6" fillId="4" borderId="1" xfId="0" applyNumberFormat="1" applyFont="1" applyFill="1" applyBorder="1" applyAlignment="1" applyProtection="1">
      <alignment horizontal="right" vertical="center" wrapText="1" indent="1"/>
      <protection locked="0"/>
    </xf>
    <xf numFmtId="3" fontId="6" fillId="4" borderId="48" xfId="0" applyNumberFormat="1" applyFont="1" applyFill="1" applyBorder="1" applyAlignment="1" applyProtection="1">
      <alignment horizontal="right" vertical="center" wrapText="1" indent="1"/>
      <protection locked="0"/>
    </xf>
    <xf numFmtId="0" fontId="33" fillId="0" borderId="0" xfId="0" applyFont="1" applyAlignment="1" applyProtection="1">
      <alignment horizontal="right" indent="1"/>
      <protection hidden="1"/>
    </xf>
    <xf numFmtId="4" fontId="6" fillId="4" borderId="5" xfId="0" applyNumberFormat="1" applyFont="1" applyFill="1" applyBorder="1" applyAlignment="1" applyProtection="1">
      <alignment horizontal="right" vertical="center" wrapText="1" indent="1"/>
      <protection locked="0"/>
    </xf>
    <xf numFmtId="3" fontId="6" fillId="4" borderId="5" xfId="0" applyNumberFormat="1" applyFont="1" applyFill="1" applyBorder="1" applyAlignment="1" applyProtection="1">
      <alignment horizontal="right" vertical="center" wrapText="1" indent="1"/>
      <protection locked="0"/>
    </xf>
    <xf numFmtId="3" fontId="6" fillId="4" borderId="50" xfId="0" applyNumberFormat="1" applyFont="1" applyFill="1" applyBorder="1" applyAlignment="1" applyProtection="1">
      <alignment horizontal="right" vertical="center" wrapText="1" indent="1"/>
      <protection locked="0"/>
    </xf>
    <xf numFmtId="4" fontId="6" fillId="4" borderId="35" xfId="0" applyNumberFormat="1" applyFont="1" applyFill="1" applyBorder="1" applyAlignment="1" applyProtection="1">
      <alignment horizontal="right" vertical="center" wrapText="1" indent="1"/>
      <protection locked="0"/>
    </xf>
    <xf numFmtId="3" fontId="6" fillId="4" borderId="35" xfId="0" applyNumberFormat="1" applyFont="1" applyFill="1" applyBorder="1" applyAlignment="1" applyProtection="1">
      <alignment horizontal="right" vertical="center" wrapText="1" indent="1"/>
      <protection locked="0"/>
    </xf>
    <xf numFmtId="3" fontId="6" fillId="4" borderId="6" xfId="0" applyNumberFormat="1" applyFont="1" applyFill="1" applyBorder="1" applyAlignment="1" applyProtection="1">
      <alignment horizontal="right" vertical="center" wrapText="1" indent="1"/>
      <protection locked="0"/>
    </xf>
    <xf numFmtId="0" fontId="0" fillId="6" borderId="1" xfId="0" applyFill="1" applyBorder="1"/>
    <xf numFmtId="0" fontId="0" fillId="3" borderId="9" xfId="0" applyFill="1" applyBorder="1" applyAlignment="1">
      <alignment horizontal="center" vertical="center"/>
    </xf>
    <xf numFmtId="0" fontId="0" fillId="12" borderId="1" xfId="0" applyFill="1" applyBorder="1" applyAlignment="1">
      <alignment horizontal="center" vertical="center"/>
    </xf>
    <xf numFmtId="0" fontId="0" fillId="12" borderId="3" xfId="0" applyFill="1" applyBorder="1" applyAlignment="1">
      <alignment horizontal="center" vertical="center"/>
    </xf>
    <xf numFmtId="0" fontId="0" fillId="0" borderId="33" xfId="0" applyBorder="1" applyAlignment="1">
      <alignment vertical="center" textRotation="90"/>
    </xf>
    <xf numFmtId="49" fontId="6" fillId="4" borderId="48" xfId="0" applyNumberFormat="1" applyFont="1" applyFill="1" applyBorder="1" applyAlignment="1" applyProtection="1">
      <alignment horizontal="right" vertical="center" wrapText="1" indent="1"/>
      <protection locked="0"/>
    </xf>
    <xf numFmtId="49" fontId="6" fillId="4" borderId="50" xfId="0" applyNumberFormat="1" applyFont="1" applyFill="1" applyBorder="1" applyAlignment="1" applyProtection="1">
      <alignment horizontal="right" vertical="center" wrapText="1" indent="1"/>
      <protection locked="0"/>
    </xf>
    <xf numFmtId="49" fontId="6" fillId="4" borderId="52" xfId="0" applyNumberFormat="1" applyFont="1" applyFill="1" applyBorder="1" applyAlignment="1" applyProtection="1">
      <alignment horizontal="right" vertical="center" wrapText="1" indent="1"/>
      <protection locked="0"/>
    </xf>
    <xf numFmtId="49" fontId="6" fillId="4" borderId="54" xfId="0" applyNumberFormat="1" applyFont="1" applyFill="1" applyBorder="1" applyAlignment="1" applyProtection="1">
      <alignment horizontal="right" vertical="center" wrapText="1" indent="1"/>
      <protection locked="0"/>
    </xf>
    <xf numFmtId="0" fontId="42" fillId="0" borderId="0" xfId="0" applyFont="1"/>
    <xf numFmtId="0" fontId="43" fillId="0" borderId="0" xfId="0" applyFont="1" applyAlignment="1" applyProtection="1">
      <alignment horizontal="left" vertical="center" indent="1"/>
      <protection hidden="1"/>
    </xf>
    <xf numFmtId="0" fontId="10" fillId="7" borderId="1" xfId="0" applyFont="1" applyFill="1" applyBorder="1"/>
    <xf numFmtId="0" fontId="0" fillId="11" borderId="1" xfId="0" applyFill="1" applyBorder="1"/>
    <xf numFmtId="0" fontId="45" fillId="2" borderId="10" xfId="3" applyFont="1" applyFill="1" applyBorder="1" applyAlignment="1" applyProtection="1">
      <alignment horizontal="left" vertical="top" wrapText="1"/>
    </xf>
    <xf numFmtId="0" fontId="8" fillId="0" borderId="0" xfId="0" applyFont="1" applyProtection="1">
      <protection hidden="1"/>
    </xf>
    <xf numFmtId="0" fontId="29" fillId="0" borderId="0" xfId="0" applyFont="1" applyProtection="1">
      <protection hidden="1"/>
    </xf>
    <xf numFmtId="0" fontId="0" fillId="11" borderId="0" xfId="0" applyFill="1"/>
    <xf numFmtId="0" fontId="28" fillId="0" borderId="0" xfId="0" applyFont="1"/>
    <xf numFmtId="0" fontId="0" fillId="6" borderId="0" xfId="0" applyFill="1"/>
    <xf numFmtId="0" fontId="48" fillId="0" borderId="0" xfId="0" applyFont="1"/>
    <xf numFmtId="0" fontId="49" fillId="0" borderId="0" xfId="0" applyFont="1"/>
    <xf numFmtId="0" fontId="0" fillId="3" borderId="13" xfId="0" applyFill="1" applyBorder="1" applyAlignment="1">
      <alignment horizontal="center" vertical="center"/>
    </xf>
    <xf numFmtId="0" fontId="0" fillId="3" borderId="44" xfId="0" applyFill="1" applyBorder="1" applyAlignment="1">
      <alignment horizontal="center" vertical="center"/>
    </xf>
    <xf numFmtId="0" fontId="0" fillId="3" borderId="46" xfId="0" applyFill="1" applyBorder="1" applyAlignment="1">
      <alignment horizontal="center" vertical="center"/>
    </xf>
    <xf numFmtId="0" fontId="0" fillId="3" borderId="1" xfId="0" applyFill="1" applyBorder="1" applyAlignment="1">
      <alignment horizontal="center" vertical="center"/>
    </xf>
    <xf numFmtId="0" fontId="0" fillId="0" borderId="47" xfId="0" applyBorder="1"/>
    <xf numFmtId="0" fontId="0" fillId="0" borderId="48" xfId="0" applyBorder="1"/>
    <xf numFmtId="0" fontId="0" fillId="0" borderId="49" xfId="0" applyBorder="1"/>
    <xf numFmtId="0" fontId="0" fillId="0" borderId="50" xfId="0" applyBorder="1"/>
    <xf numFmtId="0" fontId="28" fillId="0" borderId="0" xfId="0" applyFont="1" applyAlignment="1">
      <alignment horizontal="right"/>
    </xf>
    <xf numFmtId="0" fontId="0" fillId="13" borderId="0" xfId="0" applyFill="1"/>
    <xf numFmtId="0" fontId="0" fillId="0" borderId="13" xfId="0" applyBorder="1"/>
    <xf numFmtId="0" fontId="10" fillId="0" borderId="0" xfId="0" applyFont="1"/>
    <xf numFmtId="0" fontId="50" fillId="0" borderId="0" xfId="0" applyFont="1"/>
    <xf numFmtId="0" fontId="0" fillId="12" borderId="15" xfId="0" applyFill="1" applyBorder="1"/>
    <xf numFmtId="0" fontId="0" fillId="12" borderId="7" xfId="0" applyFill="1" applyBorder="1"/>
    <xf numFmtId="0" fontId="0" fillId="12" borderId="16" xfId="0" applyFill="1" applyBorder="1"/>
    <xf numFmtId="0" fontId="0" fillId="12" borderId="33" xfId="0" applyFill="1" applyBorder="1"/>
    <xf numFmtId="0" fontId="0" fillId="12" borderId="0" xfId="0" applyFill="1"/>
    <xf numFmtId="0" fontId="0" fillId="12" borderId="34" xfId="0" applyFill="1" applyBorder="1"/>
    <xf numFmtId="0" fontId="0" fillId="12" borderId="28" xfId="0" applyFill="1" applyBorder="1"/>
    <xf numFmtId="0" fontId="0" fillId="12" borderId="30" xfId="0" applyFill="1" applyBorder="1"/>
    <xf numFmtId="0" fontId="0" fillId="12" borderId="29" xfId="0" applyFill="1" applyBorder="1"/>
    <xf numFmtId="0" fontId="0" fillId="0" borderId="15" xfId="0" applyBorder="1"/>
    <xf numFmtId="0" fontId="0" fillId="0" borderId="7" xfId="0" applyBorder="1"/>
    <xf numFmtId="0" fontId="0" fillId="0" borderId="16" xfId="0" applyBorder="1"/>
    <xf numFmtId="0" fontId="0" fillId="0" borderId="33" xfId="0" applyBorder="1"/>
    <xf numFmtId="0" fontId="0" fillId="0" borderId="34" xfId="0" applyBorder="1"/>
    <xf numFmtId="0" fontId="0" fillId="0" borderId="28" xfId="0" applyBorder="1"/>
    <xf numFmtId="0" fontId="0" fillId="0" borderId="30" xfId="0" applyBorder="1"/>
    <xf numFmtId="0" fontId="0" fillId="0" borderId="29" xfId="0" applyBorder="1"/>
    <xf numFmtId="0" fontId="16" fillId="0" borderId="30" xfId="0" applyFont="1" applyBorder="1" applyAlignment="1" applyProtection="1">
      <alignment horizontal="left" vertical="top" wrapText="1" indent="1"/>
      <protection hidden="1"/>
    </xf>
    <xf numFmtId="0" fontId="13" fillId="3" borderId="17" xfId="0" applyFont="1" applyFill="1" applyBorder="1" applyAlignment="1" applyProtection="1">
      <alignment horizontal="left" vertical="center" wrapText="1" indent="1"/>
      <protection hidden="1"/>
    </xf>
    <xf numFmtId="0" fontId="13" fillId="3" borderId="19" xfId="0" applyFont="1" applyFill="1" applyBorder="1" applyAlignment="1" applyProtection="1">
      <alignment horizontal="left" vertical="center" wrapText="1" indent="1"/>
      <protection hidden="1"/>
    </xf>
    <xf numFmtId="0" fontId="13" fillId="3" borderId="18" xfId="0" applyFont="1" applyFill="1" applyBorder="1" applyAlignment="1" applyProtection="1">
      <alignment horizontal="left" vertical="center" wrapText="1" indent="1"/>
      <protection hidden="1"/>
    </xf>
    <xf numFmtId="0" fontId="13" fillId="4" borderId="36" xfId="0" applyFont="1" applyFill="1" applyBorder="1" applyAlignment="1" applyProtection="1">
      <alignment horizontal="left" vertical="center" wrapText="1" indent="1"/>
      <protection locked="0"/>
    </xf>
    <xf numFmtId="0" fontId="13" fillId="4" borderId="37" xfId="0" applyFont="1" applyFill="1" applyBorder="1" applyAlignment="1" applyProtection="1">
      <alignment horizontal="left" vertical="center" wrapText="1" indent="1"/>
      <protection locked="0"/>
    </xf>
    <xf numFmtId="0" fontId="13" fillId="0" borderId="39" xfId="0" applyFont="1" applyBorder="1" applyAlignment="1" applyProtection="1">
      <alignment horizontal="center"/>
      <protection hidden="1"/>
    </xf>
    <xf numFmtId="0" fontId="13" fillId="0" borderId="38" xfId="0" applyFont="1" applyBorder="1" applyAlignment="1" applyProtection="1">
      <alignment horizontal="center"/>
      <protection hidden="1"/>
    </xf>
    <xf numFmtId="0" fontId="13" fillId="4" borderId="39" xfId="0" applyFont="1" applyFill="1" applyBorder="1" applyAlignment="1" applyProtection="1">
      <alignment horizontal="left" vertical="center" wrapText="1" indent="1"/>
      <protection locked="0"/>
    </xf>
    <xf numFmtId="0" fontId="13" fillId="4" borderId="12" xfId="0" applyFont="1" applyFill="1" applyBorder="1" applyAlignment="1" applyProtection="1">
      <alignment horizontal="left" vertical="center" wrapText="1" indent="1"/>
      <protection locked="0"/>
    </xf>
    <xf numFmtId="0" fontId="4" fillId="5" borderId="17" xfId="0" applyFont="1" applyFill="1" applyBorder="1" applyAlignment="1" applyProtection="1">
      <alignment horizontal="left" vertical="center" indent="1"/>
      <protection hidden="1"/>
    </xf>
    <xf numFmtId="0" fontId="4" fillId="5" borderId="19" xfId="0" applyFont="1" applyFill="1" applyBorder="1" applyAlignment="1" applyProtection="1">
      <alignment horizontal="left" vertical="center" indent="1"/>
      <protection hidden="1"/>
    </xf>
    <xf numFmtId="0" fontId="4" fillId="5" borderId="18" xfId="0" applyFont="1" applyFill="1" applyBorder="1" applyAlignment="1" applyProtection="1">
      <alignment horizontal="left" vertical="center" indent="1"/>
      <protection hidden="1"/>
    </xf>
    <xf numFmtId="0" fontId="4" fillId="5" borderId="19" xfId="0" applyFont="1" applyFill="1" applyBorder="1" applyAlignment="1" applyProtection="1">
      <alignment horizontal="center" vertical="center" wrapText="1"/>
      <protection hidden="1"/>
    </xf>
    <xf numFmtId="0" fontId="4" fillId="5" borderId="18" xfId="0" applyFont="1" applyFill="1" applyBorder="1" applyAlignment="1" applyProtection="1">
      <alignment horizontal="center" vertical="center" wrapText="1"/>
      <protection hidden="1"/>
    </xf>
    <xf numFmtId="0" fontId="6" fillId="4" borderId="49" xfId="0" applyFont="1" applyFill="1" applyBorder="1" applyAlignment="1" applyProtection="1">
      <alignment horizontal="left" vertical="center" wrapText="1" indent="1"/>
      <protection locked="0"/>
    </xf>
    <xf numFmtId="0" fontId="6" fillId="4" borderId="5" xfId="0" applyFont="1" applyFill="1" applyBorder="1" applyAlignment="1" applyProtection="1">
      <alignment horizontal="left" vertical="center" wrapText="1" indent="1"/>
      <protection locked="0"/>
    </xf>
    <xf numFmtId="0" fontId="6" fillId="4" borderId="47" xfId="0" applyFont="1" applyFill="1" applyBorder="1" applyAlignment="1" applyProtection="1">
      <alignment horizontal="left" vertical="center" wrapText="1" indent="1"/>
      <protection locked="0"/>
    </xf>
    <xf numFmtId="0" fontId="6" fillId="4" borderId="1" xfId="0" applyFont="1" applyFill="1" applyBorder="1" applyAlignment="1" applyProtection="1">
      <alignment horizontal="left" vertical="center" wrapText="1" indent="1"/>
      <protection locked="0"/>
    </xf>
    <xf numFmtId="0" fontId="6" fillId="4" borderId="51" xfId="0" applyFont="1" applyFill="1" applyBorder="1" applyAlignment="1" applyProtection="1">
      <alignment horizontal="left" vertical="center" wrapText="1" indent="1"/>
      <protection locked="0"/>
    </xf>
    <xf numFmtId="0" fontId="6" fillId="4" borderId="31" xfId="0" applyFont="1" applyFill="1" applyBorder="1" applyAlignment="1" applyProtection="1">
      <alignment horizontal="left" vertical="center" wrapText="1" indent="1"/>
      <protection locked="0"/>
    </xf>
    <xf numFmtId="0" fontId="6" fillId="3" borderId="44" xfId="0" applyFont="1" applyFill="1" applyBorder="1" applyAlignment="1" applyProtection="1">
      <alignment horizontal="center" vertical="center"/>
      <protection hidden="1"/>
    </xf>
    <xf numFmtId="0" fontId="6" fillId="3" borderId="45" xfId="0" applyFont="1" applyFill="1" applyBorder="1" applyAlignment="1" applyProtection="1">
      <alignment horizontal="center" vertical="center"/>
      <protection hidden="1"/>
    </xf>
    <xf numFmtId="0" fontId="6" fillId="3" borderId="46" xfId="0" applyFont="1" applyFill="1" applyBorder="1" applyAlignment="1" applyProtection="1">
      <alignment horizontal="center" vertical="center"/>
      <protection hidden="1"/>
    </xf>
    <xf numFmtId="0" fontId="41" fillId="0" borderId="0" xfId="0" applyFont="1" applyAlignment="1" applyProtection="1">
      <alignment horizontal="left" vertical="center" textRotation="90"/>
      <protection hidden="1"/>
    </xf>
    <xf numFmtId="0" fontId="2" fillId="5" borderId="17" xfId="0" applyFont="1" applyFill="1" applyBorder="1" applyAlignment="1" applyProtection="1">
      <alignment horizontal="center" vertical="center" wrapText="1"/>
      <protection hidden="1"/>
    </xf>
    <xf numFmtId="0" fontId="2" fillId="5" borderId="19" xfId="0" applyFont="1" applyFill="1" applyBorder="1" applyAlignment="1" applyProtection="1">
      <alignment horizontal="center" vertical="center" wrapText="1"/>
      <protection hidden="1"/>
    </xf>
    <xf numFmtId="0" fontId="2" fillId="5" borderId="18" xfId="0" applyFont="1" applyFill="1" applyBorder="1" applyAlignment="1" applyProtection="1">
      <alignment horizontal="center" vertical="center" wrapText="1"/>
      <protection hidden="1"/>
    </xf>
    <xf numFmtId="2" fontId="4" fillId="10" borderId="32" xfId="0" applyNumberFormat="1" applyFont="1" applyFill="1" applyBorder="1" applyAlignment="1" applyProtection="1">
      <alignment horizontal="center" vertical="center" wrapText="1"/>
      <protection hidden="1"/>
    </xf>
    <xf numFmtId="2" fontId="4" fillId="10" borderId="35" xfId="0" applyNumberFormat="1" applyFont="1" applyFill="1" applyBorder="1" applyAlignment="1" applyProtection="1">
      <alignment horizontal="center" vertical="center" wrapText="1"/>
      <protection hidden="1"/>
    </xf>
    <xf numFmtId="2" fontId="4" fillId="10" borderId="6" xfId="0" applyNumberFormat="1" applyFont="1" applyFill="1" applyBorder="1" applyAlignment="1" applyProtection="1">
      <alignment horizontal="center" vertical="center" wrapText="1"/>
      <protection hidden="1"/>
    </xf>
    <xf numFmtId="2" fontId="15" fillId="6" borderId="32" xfId="0" applyNumberFormat="1" applyFont="1" applyFill="1" applyBorder="1" applyAlignment="1" applyProtection="1">
      <alignment horizontal="center" vertical="center" wrapText="1"/>
      <protection hidden="1"/>
    </xf>
    <xf numFmtId="2" fontId="15" fillId="6" borderId="35" xfId="0" applyNumberFormat="1" applyFont="1" applyFill="1" applyBorder="1" applyAlignment="1" applyProtection="1">
      <alignment horizontal="center" vertical="center" wrapText="1"/>
      <protection hidden="1"/>
    </xf>
    <xf numFmtId="2" fontId="15" fillId="6" borderId="6" xfId="0" applyNumberFormat="1" applyFont="1" applyFill="1" applyBorder="1" applyAlignment="1" applyProtection="1">
      <alignment horizontal="center" vertical="center" wrapText="1"/>
      <protection hidden="1"/>
    </xf>
    <xf numFmtId="2" fontId="4" fillId="10" borderId="17" xfId="0" applyNumberFormat="1" applyFont="1" applyFill="1" applyBorder="1" applyAlignment="1" applyProtection="1">
      <alignment horizontal="center" vertical="center" wrapText="1"/>
      <protection hidden="1"/>
    </xf>
    <xf numFmtId="2" fontId="4" fillId="10" borderId="19" xfId="0" applyNumberFormat="1" applyFont="1" applyFill="1" applyBorder="1" applyAlignment="1" applyProtection="1">
      <alignment horizontal="center" vertical="center" wrapText="1"/>
      <protection hidden="1"/>
    </xf>
    <xf numFmtId="2" fontId="4" fillId="10" borderId="18" xfId="0" applyNumberFormat="1" applyFont="1" applyFill="1" applyBorder="1" applyAlignment="1" applyProtection="1">
      <alignment horizontal="center" vertical="center" wrapText="1"/>
      <protection hidden="1"/>
    </xf>
    <xf numFmtId="0" fontId="15" fillId="5" borderId="26" xfId="0" applyFont="1" applyFill="1" applyBorder="1" applyAlignment="1" applyProtection="1">
      <alignment horizontal="center" vertical="center" wrapText="1"/>
      <protection hidden="1"/>
    </xf>
    <xf numFmtId="0" fontId="15" fillId="5" borderId="27" xfId="0" applyFont="1" applyFill="1" applyBorder="1" applyAlignment="1" applyProtection="1">
      <alignment horizontal="center" vertical="center" wrapText="1"/>
      <protection hidden="1"/>
    </xf>
    <xf numFmtId="0" fontId="6" fillId="3" borderId="44" xfId="0" applyFont="1" applyFill="1" applyBorder="1" applyAlignment="1" applyProtection="1">
      <alignment horizontal="center" vertical="center" wrapText="1"/>
      <protection hidden="1"/>
    </xf>
    <xf numFmtId="0" fontId="6" fillId="3" borderId="45" xfId="0" applyFont="1" applyFill="1" applyBorder="1" applyAlignment="1" applyProtection="1">
      <alignment horizontal="center" vertical="center" wrapText="1"/>
      <protection hidden="1"/>
    </xf>
    <xf numFmtId="0" fontId="6" fillId="3" borderId="46" xfId="0" applyFont="1" applyFill="1" applyBorder="1" applyAlignment="1" applyProtection="1">
      <alignment horizontal="center" vertical="center" wrapText="1"/>
      <protection hidden="1"/>
    </xf>
    <xf numFmtId="0" fontId="4" fillId="5" borderId="9" xfId="0" applyFont="1" applyFill="1" applyBorder="1" applyAlignment="1" applyProtection="1">
      <alignment horizontal="center" vertical="center" wrapText="1"/>
      <protection hidden="1"/>
    </xf>
    <xf numFmtId="0" fontId="4" fillId="5" borderId="11" xfId="0" applyFont="1" applyFill="1" applyBorder="1" applyAlignment="1" applyProtection="1">
      <alignment horizontal="center" vertical="center" wrapText="1"/>
      <protection hidden="1"/>
    </xf>
    <xf numFmtId="0" fontId="41" fillId="0" borderId="33" xfId="0" applyFont="1" applyBorder="1" applyAlignment="1">
      <alignment horizontal="right" vertical="center" textRotation="90"/>
    </xf>
    <xf numFmtId="0" fontId="40" fillId="5" borderId="32" xfId="0" applyFont="1" applyFill="1" applyBorder="1" applyAlignment="1" applyProtection="1">
      <alignment horizontal="center" vertical="center"/>
      <protection hidden="1"/>
    </xf>
    <xf numFmtId="0" fontId="40" fillId="5" borderId="35" xfId="0" applyFont="1" applyFill="1" applyBorder="1" applyAlignment="1" applyProtection="1">
      <alignment horizontal="center" vertical="center"/>
      <protection hidden="1"/>
    </xf>
    <xf numFmtId="0" fontId="40" fillId="5" borderId="6" xfId="0" applyFont="1" applyFill="1" applyBorder="1" applyAlignment="1" applyProtection="1">
      <alignment horizontal="center" vertical="center"/>
      <protection hidden="1"/>
    </xf>
    <xf numFmtId="0" fontId="4" fillId="5" borderId="15" xfId="0" applyFont="1" applyFill="1" applyBorder="1" applyAlignment="1" applyProtection="1">
      <alignment horizontal="center" vertical="center"/>
      <protection hidden="1"/>
    </xf>
    <xf numFmtId="0" fontId="4" fillId="5" borderId="7" xfId="0" applyFont="1" applyFill="1" applyBorder="1" applyAlignment="1" applyProtection="1">
      <alignment horizontal="center" vertical="center"/>
      <protection hidden="1"/>
    </xf>
    <xf numFmtId="0" fontId="4" fillId="5" borderId="16" xfId="0" applyFont="1" applyFill="1" applyBorder="1" applyAlignment="1" applyProtection="1">
      <alignment horizontal="center" vertical="center"/>
      <protection hidden="1"/>
    </xf>
    <xf numFmtId="0" fontId="4" fillId="5" borderId="28" xfId="0" applyFont="1" applyFill="1" applyBorder="1" applyAlignment="1" applyProtection="1">
      <alignment horizontal="center" vertical="center"/>
      <protection hidden="1"/>
    </xf>
    <xf numFmtId="0" fontId="4" fillId="5" borderId="30" xfId="0" applyFont="1" applyFill="1" applyBorder="1" applyAlignment="1" applyProtection="1">
      <alignment horizontal="center" vertical="center"/>
      <protection hidden="1"/>
    </xf>
    <xf numFmtId="0" fontId="4" fillId="5" borderId="29" xfId="0" applyFont="1" applyFill="1" applyBorder="1" applyAlignment="1" applyProtection="1">
      <alignment horizontal="center" vertical="center"/>
      <protection hidden="1"/>
    </xf>
    <xf numFmtId="0" fontId="6" fillId="3" borderId="47"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center" vertical="center" wrapText="1"/>
      <protection hidden="1"/>
    </xf>
    <xf numFmtId="0" fontId="6" fillId="3" borderId="48" xfId="0" applyFont="1" applyFill="1" applyBorder="1" applyAlignment="1" applyProtection="1">
      <alignment horizontal="center" vertical="center" wrapText="1"/>
      <protection hidden="1"/>
    </xf>
    <xf numFmtId="0" fontId="13" fillId="0" borderId="41" xfId="0" applyFont="1" applyBorder="1" applyAlignment="1" applyProtection="1">
      <alignment horizontal="center"/>
      <protection hidden="1"/>
    </xf>
    <xf numFmtId="0" fontId="13" fillId="0" borderId="40" xfId="0" applyFont="1" applyBorder="1" applyAlignment="1" applyProtection="1">
      <alignment horizontal="center"/>
      <protection hidden="1"/>
    </xf>
    <xf numFmtId="0" fontId="13" fillId="4" borderId="41" xfId="0" applyFont="1" applyFill="1" applyBorder="1" applyAlignment="1" applyProtection="1">
      <alignment horizontal="left" vertical="center" wrapText="1" indent="1"/>
      <protection locked="0"/>
    </xf>
    <xf numFmtId="0" fontId="13" fillId="4" borderId="42" xfId="0" applyFont="1" applyFill="1" applyBorder="1" applyAlignment="1" applyProtection="1">
      <alignment horizontal="left" vertical="center" wrapText="1" indent="1"/>
      <protection locked="0"/>
    </xf>
    <xf numFmtId="0" fontId="13" fillId="0" borderId="36" xfId="0" applyFont="1" applyBorder="1" applyAlignment="1" applyProtection="1">
      <alignment horizontal="center"/>
      <protection hidden="1"/>
    </xf>
    <xf numFmtId="0" fontId="13" fillId="0" borderId="43" xfId="0" applyFont="1" applyBorder="1" applyAlignment="1" applyProtection="1">
      <alignment horizontal="center"/>
      <protection hidden="1"/>
    </xf>
    <xf numFmtId="0" fontId="3" fillId="0" borderId="0" xfId="0" applyFont="1" applyAlignment="1" applyProtection="1">
      <alignment horizontal="left" vertical="center" wrapText="1" indent="1"/>
      <protection hidden="1"/>
    </xf>
    <xf numFmtId="14" fontId="1" fillId="4" borderId="17" xfId="0" applyNumberFormat="1" applyFont="1" applyFill="1" applyBorder="1" applyAlignment="1" applyProtection="1">
      <alignment horizontal="center" vertical="center"/>
      <protection hidden="1"/>
    </xf>
    <xf numFmtId="0" fontId="1" fillId="4" borderId="18" xfId="0" applyFont="1" applyFill="1" applyBorder="1" applyAlignment="1" applyProtection="1">
      <alignment horizontal="center" vertical="center"/>
      <protection hidden="1"/>
    </xf>
    <xf numFmtId="0" fontId="6" fillId="4" borderId="53" xfId="0" applyFont="1" applyFill="1" applyBorder="1" applyAlignment="1" applyProtection="1">
      <alignment horizontal="left" vertical="center" wrapText="1" indent="1"/>
      <protection locked="0"/>
    </xf>
    <xf numFmtId="0" fontId="6" fillId="4" borderId="3" xfId="0" applyFont="1" applyFill="1" applyBorder="1" applyAlignment="1" applyProtection="1">
      <alignment horizontal="left" vertical="center" wrapText="1" indent="1"/>
      <protection locked="0"/>
    </xf>
    <xf numFmtId="0" fontId="15" fillId="5" borderId="9" xfId="0" applyFont="1" applyFill="1" applyBorder="1" applyAlignment="1" applyProtection="1">
      <alignment horizontal="center" vertical="center" wrapText="1"/>
      <protection hidden="1"/>
    </xf>
    <xf numFmtId="0" fontId="15" fillId="5" borderId="11" xfId="0" applyFont="1" applyFill="1" applyBorder="1" applyAlignment="1" applyProtection="1">
      <alignment horizontal="center" vertical="center" wrapText="1"/>
      <protection hidden="1"/>
    </xf>
    <xf numFmtId="0" fontId="34" fillId="0" borderId="0" xfId="0" applyFont="1" applyAlignment="1" applyProtection="1">
      <alignment horizontal="left" vertical="center" indent="1"/>
      <protection hidden="1"/>
    </xf>
    <xf numFmtId="0" fontId="35" fillId="0" borderId="0" xfId="0" applyFont="1" applyAlignment="1" applyProtection="1">
      <alignment horizontal="left" vertical="center" indent="1"/>
      <protection hidden="1"/>
    </xf>
    <xf numFmtId="14" fontId="8" fillId="6" borderId="19" xfId="0" applyNumberFormat="1" applyFont="1" applyFill="1" applyBorder="1" applyAlignment="1" applyProtection="1">
      <alignment horizontal="center" vertical="center" wrapText="1"/>
      <protection hidden="1"/>
    </xf>
    <xf numFmtId="14" fontId="8" fillId="6" borderId="18" xfId="0" applyNumberFormat="1" applyFont="1" applyFill="1" applyBorder="1" applyAlignment="1" applyProtection="1">
      <alignment horizontal="center" vertical="center" wrapText="1"/>
      <protection hidden="1"/>
    </xf>
    <xf numFmtId="0" fontId="4" fillId="5" borderId="16" xfId="0" applyFont="1" applyFill="1" applyBorder="1" applyAlignment="1" applyProtection="1">
      <alignment horizontal="center" vertical="center" wrapText="1"/>
      <protection hidden="1"/>
    </xf>
    <xf numFmtId="0" fontId="4" fillId="5" borderId="29" xfId="0" applyFont="1" applyFill="1" applyBorder="1" applyAlignment="1" applyProtection="1">
      <alignment horizontal="center" vertical="center" wrapText="1"/>
      <protection hidden="1"/>
    </xf>
    <xf numFmtId="0" fontId="6" fillId="0" borderId="33" xfId="0" applyFont="1" applyBorder="1" applyAlignment="1" applyProtection="1">
      <alignment horizontal="center" vertical="center"/>
      <protection hidden="1"/>
    </xf>
    <xf numFmtId="0" fontId="4" fillId="5" borderId="34" xfId="0" applyFont="1" applyFill="1" applyBorder="1" applyAlignment="1" applyProtection="1">
      <alignment horizontal="center" vertical="center"/>
      <protection hidden="1"/>
    </xf>
    <xf numFmtId="0" fontId="4" fillId="5" borderId="15" xfId="0" applyFont="1" applyFill="1" applyBorder="1" applyAlignment="1" applyProtection="1">
      <alignment horizontal="center" vertical="center" wrapText="1"/>
      <protection hidden="1"/>
    </xf>
    <xf numFmtId="0" fontId="4" fillId="5" borderId="28"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6" fillId="4" borderId="32" xfId="0" applyFont="1" applyFill="1" applyBorder="1" applyAlignment="1" applyProtection="1">
      <alignment horizontal="left" vertical="center" wrapText="1" indent="1"/>
      <protection hidden="1"/>
    </xf>
    <xf numFmtId="0" fontId="6" fillId="4" borderId="35" xfId="0" applyFont="1" applyFill="1" applyBorder="1" applyAlignment="1" applyProtection="1">
      <alignment horizontal="left" vertical="center" wrapText="1" indent="1"/>
      <protection hidden="1"/>
    </xf>
    <xf numFmtId="0" fontId="4" fillId="5" borderId="15" xfId="0" applyFont="1" applyFill="1" applyBorder="1" applyAlignment="1" applyProtection="1">
      <alignment horizontal="left" vertical="center" wrapText="1" indent="1"/>
      <protection hidden="1"/>
    </xf>
    <xf numFmtId="0" fontId="4" fillId="5" borderId="7" xfId="0" applyFont="1" applyFill="1" applyBorder="1" applyAlignment="1" applyProtection="1">
      <alignment horizontal="left" vertical="center" indent="1"/>
      <protection hidden="1"/>
    </xf>
    <xf numFmtId="0" fontId="4" fillId="5" borderId="16" xfId="0" applyFont="1" applyFill="1" applyBorder="1" applyAlignment="1" applyProtection="1">
      <alignment horizontal="left" vertical="center" indent="1"/>
      <protection hidden="1"/>
    </xf>
    <xf numFmtId="0" fontId="4" fillId="5" borderId="28" xfId="0" applyFont="1" applyFill="1" applyBorder="1" applyAlignment="1" applyProtection="1">
      <alignment horizontal="left" vertical="center" indent="1"/>
      <protection hidden="1"/>
    </xf>
    <xf numFmtId="0" fontId="4" fillId="5" borderId="30" xfId="0" applyFont="1" applyFill="1" applyBorder="1" applyAlignment="1" applyProtection="1">
      <alignment horizontal="left" vertical="center" indent="1"/>
      <protection hidden="1"/>
    </xf>
    <xf numFmtId="0" fontId="4" fillId="5" borderId="29" xfId="0" applyFont="1" applyFill="1" applyBorder="1" applyAlignment="1" applyProtection="1">
      <alignment horizontal="left" vertical="center" indent="1"/>
      <protection hidden="1"/>
    </xf>
    <xf numFmtId="0" fontId="4" fillId="5" borderId="26" xfId="0" applyFont="1" applyFill="1" applyBorder="1" applyAlignment="1" applyProtection="1">
      <alignment horizontal="center" vertical="center"/>
      <protection hidden="1"/>
    </xf>
    <xf numFmtId="0" fontId="4" fillId="5" borderId="27" xfId="0" applyFont="1" applyFill="1" applyBorder="1" applyAlignment="1" applyProtection="1">
      <alignment horizontal="center" vertical="center"/>
      <protection hidden="1"/>
    </xf>
    <xf numFmtId="0" fontId="4" fillId="5" borderId="26" xfId="0" applyFont="1" applyFill="1" applyBorder="1" applyAlignment="1" applyProtection="1">
      <alignment horizontal="center" vertical="center" wrapText="1"/>
      <protection hidden="1"/>
    </xf>
    <xf numFmtId="0" fontId="4" fillId="5" borderId="27" xfId="0" applyFont="1" applyFill="1" applyBorder="1" applyAlignment="1" applyProtection="1">
      <alignment horizontal="center" vertical="center" wrapText="1"/>
      <protection hidden="1"/>
    </xf>
    <xf numFmtId="0" fontId="15" fillId="4" borderId="17"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center" vertical="center" wrapText="1"/>
      <protection locked="0"/>
    </xf>
    <xf numFmtId="0" fontId="15" fillId="4" borderId="18" xfId="0" applyFont="1" applyFill="1" applyBorder="1" applyAlignment="1" applyProtection="1">
      <alignment horizontal="center" vertical="center" wrapText="1"/>
      <protection locked="0"/>
    </xf>
    <xf numFmtId="49" fontId="15" fillId="4" borderId="17" xfId="0" applyNumberFormat="1" applyFont="1" applyFill="1" applyBorder="1" applyAlignment="1" applyProtection="1">
      <alignment horizontal="center" vertical="center"/>
      <protection locked="0"/>
    </xf>
    <xf numFmtId="49" fontId="15" fillId="4" borderId="19" xfId="0" applyNumberFormat="1" applyFont="1" applyFill="1" applyBorder="1" applyAlignment="1" applyProtection="1">
      <alignment horizontal="center" vertical="center"/>
      <protection locked="0"/>
    </xf>
    <xf numFmtId="49" fontId="15" fillId="4" borderId="18" xfId="0" applyNumberFormat="1" applyFont="1" applyFill="1" applyBorder="1" applyAlignment="1" applyProtection="1">
      <alignment horizontal="center" vertical="center"/>
      <protection locked="0"/>
    </xf>
    <xf numFmtId="14" fontId="4" fillId="4" borderId="17" xfId="0" applyNumberFormat="1" applyFont="1" applyFill="1" applyBorder="1" applyAlignment="1" applyProtection="1">
      <alignment horizontal="center" vertical="center" wrapText="1"/>
      <protection locked="0"/>
    </xf>
    <xf numFmtId="14" fontId="4" fillId="4" borderId="19" xfId="0" applyNumberFormat="1" applyFont="1" applyFill="1" applyBorder="1" applyAlignment="1" applyProtection="1">
      <alignment horizontal="center" vertical="center" wrapText="1"/>
      <protection locked="0"/>
    </xf>
    <xf numFmtId="14" fontId="4" fillId="4" borderId="18" xfId="0" applyNumberFormat="1"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hidden="1"/>
    </xf>
    <xf numFmtId="0" fontId="4" fillId="4" borderId="18" xfId="0" applyFont="1" applyFill="1" applyBorder="1" applyAlignment="1" applyProtection="1">
      <alignment horizontal="center" vertical="center" wrapText="1"/>
      <protection locked="0" hidden="1"/>
    </xf>
    <xf numFmtId="0" fontId="4" fillId="4" borderId="17" xfId="0" applyFont="1" applyFill="1" applyBorder="1" applyAlignment="1" applyProtection="1">
      <alignment horizontal="center" vertical="center" wrapText="1"/>
      <protection locked="0" hidden="1"/>
    </xf>
    <xf numFmtId="0" fontId="15" fillId="5" borderId="17" xfId="0" applyFont="1" applyFill="1" applyBorder="1" applyAlignment="1" applyProtection="1">
      <alignment horizontal="center" vertical="center"/>
      <protection hidden="1"/>
    </xf>
    <xf numFmtId="0" fontId="15" fillId="5" borderId="19" xfId="0" applyFont="1" applyFill="1" applyBorder="1" applyAlignment="1" applyProtection="1">
      <alignment horizontal="center" vertical="center"/>
      <protection hidden="1"/>
    </xf>
    <xf numFmtId="0" fontId="15" fillId="5" borderId="18" xfId="0" applyFont="1" applyFill="1" applyBorder="1" applyAlignment="1" applyProtection="1">
      <alignment horizontal="center" vertical="center"/>
      <protection hidden="1"/>
    </xf>
    <xf numFmtId="2" fontId="15" fillId="6" borderId="17" xfId="0" applyNumberFormat="1" applyFont="1" applyFill="1" applyBorder="1" applyAlignment="1" applyProtection="1">
      <alignment horizontal="center" vertical="center" wrapText="1"/>
      <protection hidden="1"/>
    </xf>
    <xf numFmtId="0" fontId="15" fillId="6" borderId="19" xfId="0" applyFont="1" applyFill="1" applyBorder="1" applyAlignment="1" applyProtection="1">
      <alignment horizontal="center" vertical="center" wrapText="1"/>
      <protection hidden="1"/>
    </xf>
    <xf numFmtId="0" fontId="15" fillId="6" borderId="18" xfId="0" applyFont="1" applyFill="1" applyBorder="1" applyAlignment="1" applyProtection="1">
      <alignment horizontal="center" vertical="center" wrapText="1"/>
      <protection hidden="1"/>
    </xf>
    <xf numFmtId="14" fontId="8" fillId="6" borderId="7" xfId="0" applyNumberFormat="1" applyFont="1" applyFill="1" applyBorder="1" applyAlignment="1" applyProtection="1">
      <alignment horizontal="center" wrapText="1"/>
      <protection hidden="1"/>
    </xf>
    <xf numFmtId="14" fontId="8" fillId="6" borderId="16" xfId="0" applyNumberFormat="1" applyFont="1" applyFill="1" applyBorder="1" applyAlignment="1" applyProtection="1">
      <alignment horizontal="center" wrapText="1"/>
      <protection hidden="1"/>
    </xf>
    <xf numFmtId="14" fontId="8" fillId="6" borderId="30" xfId="0" applyNumberFormat="1" applyFont="1" applyFill="1" applyBorder="1" applyAlignment="1" applyProtection="1">
      <alignment horizontal="center" vertical="top" wrapText="1"/>
      <protection hidden="1"/>
    </xf>
    <xf numFmtId="14" fontId="8" fillId="6" borderId="29" xfId="0" applyNumberFormat="1" applyFont="1" applyFill="1" applyBorder="1" applyAlignment="1" applyProtection="1">
      <alignment horizontal="center" vertical="top" wrapText="1"/>
      <protection hidden="1"/>
    </xf>
    <xf numFmtId="0" fontId="40" fillId="14" borderId="33" xfId="0" applyFont="1" applyFill="1" applyBorder="1" applyAlignment="1" applyProtection="1">
      <alignment horizontal="center" wrapText="1"/>
      <protection hidden="1"/>
    </xf>
    <xf numFmtId="0" fontId="40" fillId="14" borderId="0" xfId="0" applyFont="1" applyFill="1" applyAlignment="1" applyProtection="1">
      <alignment horizontal="center" wrapText="1"/>
      <protection hidden="1"/>
    </xf>
    <xf numFmtId="0" fontId="40" fillId="14" borderId="34" xfId="0" applyFont="1" applyFill="1" applyBorder="1" applyAlignment="1" applyProtection="1">
      <alignment horizontal="center" wrapText="1"/>
      <protection hidden="1"/>
    </xf>
    <xf numFmtId="0" fontId="40" fillId="14" borderId="28" xfId="0" applyFont="1" applyFill="1" applyBorder="1" applyAlignment="1" applyProtection="1">
      <alignment horizontal="center" vertical="top" wrapText="1"/>
      <protection hidden="1"/>
    </xf>
    <xf numFmtId="0" fontId="40" fillId="14" borderId="30" xfId="0" applyFont="1" applyFill="1" applyBorder="1" applyAlignment="1" applyProtection="1">
      <alignment horizontal="center" vertical="top" wrapText="1"/>
      <protection hidden="1"/>
    </xf>
    <xf numFmtId="0" fontId="40" fillId="14" borderId="29" xfId="0" applyFont="1" applyFill="1" applyBorder="1" applyAlignment="1" applyProtection="1">
      <alignment horizontal="center" vertical="top" wrapText="1"/>
      <protection hidden="1"/>
    </xf>
    <xf numFmtId="0" fontId="16" fillId="0" borderId="30" xfId="0" applyFont="1" applyBorder="1" applyAlignment="1" applyProtection="1">
      <alignment horizontal="left" vertical="center" wrapText="1" indent="1"/>
      <protection hidden="1"/>
    </xf>
    <xf numFmtId="0" fontId="16" fillId="0" borderId="0" xfId="0" applyFont="1" applyAlignment="1" applyProtection="1">
      <alignment horizontal="center" vertical="center" textRotation="90" wrapText="1"/>
      <protection hidden="1"/>
    </xf>
    <xf numFmtId="0" fontId="16" fillId="0" borderId="0" xfId="0" applyFont="1" applyAlignment="1" applyProtection="1">
      <alignment horizontal="left" wrapText="1"/>
      <protection hidden="1"/>
    </xf>
    <xf numFmtId="0" fontId="16" fillId="0" borderId="33" xfId="0" applyFont="1" applyBorder="1" applyAlignment="1" applyProtection="1">
      <alignment horizontal="left" vertical="center" indent="2"/>
      <protection hidden="1"/>
    </xf>
    <xf numFmtId="0" fontId="16" fillId="0" borderId="0" xfId="0" applyFont="1" applyAlignment="1" applyProtection="1">
      <alignment horizontal="left" vertical="center" indent="2"/>
      <protection hidden="1"/>
    </xf>
    <xf numFmtId="0" fontId="1" fillId="0" borderId="0" xfId="0" applyFont="1" applyAlignment="1" applyProtection="1">
      <alignment horizontal="right" vertical="center"/>
      <protection hidden="1"/>
    </xf>
    <xf numFmtId="0" fontId="4" fillId="5" borderId="9"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hidden="1"/>
    </xf>
    <xf numFmtId="0" fontId="22" fillId="0" borderId="13" xfId="0" applyFont="1" applyBorder="1" applyAlignment="1">
      <alignment horizontal="center"/>
    </xf>
    <xf numFmtId="0" fontId="22" fillId="0" borderId="2" xfId="0" applyFont="1" applyBorder="1" applyAlignment="1">
      <alignment horizontal="center"/>
    </xf>
    <xf numFmtId="0" fontId="12" fillId="4" borderId="13" xfId="0" applyFont="1" applyFill="1" applyBorder="1" applyAlignment="1" applyProtection="1">
      <alignment horizontal="left" vertical="center" wrapText="1" indent="1"/>
      <protection locked="0"/>
    </xf>
    <xf numFmtId="0" fontId="12" fillId="4" borderId="2" xfId="0" applyFont="1" applyFill="1" applyBorder="1" applyAlignment="1" applyProtection="1">
      <alignment horizontal="left" vertical="center" wrapText="1" indent="1"/>
      <protection locked="0"/>
    </xf>
    <xf numFmtId="0" fontId="12" fillId="3" borderId="1" xfId="0" applyFont="1" applyFill="1" applyBorder="1" applyAlignment="1">
      <alignment horizontal="center" vertical="center" wrapText="1"/>
    </xf>
    <xf numFmtId="0" fontId="6" fillId="0" borderId="0" xfId="0" applyFont="1" applyAlignment="1">
      <alignment horizontal="left" vertical="center" wrapText="1" indent="1"/>
    </xf>
    <xf numFmtId="0" fontId="1" fillId="0" borderId="0" xfId="0" applyFont="1" applyAlignment="1">
      <alignment horizontal="right" vertical="center" indent="1"/>
    </xf>
    <xf numFmtId="0" fontId="27" fillId="0" borderId="0" xfId="0" applyFont="1" applyAlignment="1">
      <alignment horizontal="left" vertical="center" wrapText="1" indent="1"/>
    </xf>
    <xf numFmtId="0" fontId="2" fillId="0" borderId="0" xfId="0" applyFont="1" applyAlignment="1">
      <alignment wrapText="1"/>
    </xf>
    <xf numFmtId="0" fontId="15" fillId="0" borderId="0" xfId="0" applyFont="1" applyAlignment="1">
      <alignment horizontal="left" vertical="top" wrapText="1" indent="1"/>
    </xf>
    <xf numFmtId="0" fontId="24" fillId="0" borderId="12" xfId="0" applyFont="1" applyBorder="1" applyAlignment="1">
      <alignment horizontal="center"/>
    </xf>
    <xf numFmtId="0" fontId="24" fillId="0" borderId="2" xfId="0" applyFont="1" applyBorder="1" applyAlignment="1">
      <alignment horizontal="center"/>
    </xf>
    <xf numFmtId="0" fontId="21" fillId="2" borderId="12" xfId="0" applyFont="1" applyFill="1" applyBorder="1" applyAlignment="1">
      <alignment horizontal="center"/>
    </xf>
    <xf numFmtId="0" fontId="21" fillId="2" borderId="2" xfId="0" applyFont="1" applyFill="1" applyBorder="1" applyAlignment="1">
      <alignment horizontal="center"/>
    </xf>
    <xf numFmtId="165" fontId="7" fillId="2" borderId="12" xfId="1" applyNumberFormat="1" applyFont="1" applyFill="1" applyBorder="1" applyAlignment="1" applyProtection="1">
      <alignment horizontal="center"/>
    </xf>
    <xf numFmtId="165" fontId="7" fillId="2" borderId="2" xfId="1" applyNumberFormat="1" applyFont="1" applyFill="1" applyBorder="1" applyAlignment="1" applyProtection="1">
      <alignment horizontal="center"/>
    </xf>
    <xf numFmtId="0" fontId="2" fillId="3" borderId="17" xfId="0" applyFont="1" applyFill="1" applyBorder="1" applyAlignment="1">
      <alignment vertical="center"/>
    </xf>
    <xf numFmtId="0" fontId="2" fillId="3" borderId="19" xfId="0" applyFont="1" applyFill="1" applyBorder="1" applyAlignment="1">
      <alignment vertical="center"/>
    </xf>
    <xf numFmtId="0" fontId="2" fillId="3" borderId="18" xfId="0" applyFont="1" applyFill="1" applyBorder="1" applyAlignment="1">
      <alignment vertical="center"/>
    </xf>
    <xf numFmtId="0" fontId="11" fillId="0" borderId="0" xfId="0" applyFont="1" applyAlignment="1">
      <alignment horizontal="center" wrapText="1"/>
    </xf>
    <xf numFmtId="0" fontId="2" fillId="3" borderId="17" xfId="0" applyFont="1" applyFill="1" applyBorder="1" applyAlignment="1">
      <alignment horizontal="left" vertical="center" indent="1"/>
    </xf>
    <xf numFmtId="0" fontId="2" fillId="3" borderId="19" xfId="0" applyFont="1" applyFill="1" applyBorder="1" applyAlignment="1">
      <alignment horizontal="left" vertical="center" indent="1"/>
    </xf>
    <xf numFmtId="0" fontId="2" fillId="3" borderId="18" xfId="0" applyFont="1" applyFill="1" applyBorder="1" applyAlignment="1">
      <alignment horizontal="left" vertical="center" indent="1"/>
    </xf>
    <xf numFmtId="0" fontId="12" fillId="4" borderId="17" xfId="0" applyFont="1" applyFill="1" applyBorder="1" applyAlignment="1" applyProtection="1">
      <alignment horizontal="center" vertical="center" wrapText="1"/>
      <protection locked="0"/>
    </xf>
    <xf numFmtId="0" fontId="12" fillId="4" borderId="19" xfId="0" applyFont="1" applyFill="1" applyBorder="1" applyAlignment="1" applyProtection="1">
      <alignment horizontal="center" vertical="center" wrapText="1"/>
      <protection locked="0"/>
    </xf>
    <xf numFmtId="0" fontId="12" fillId="4" borderId="18" xfId="0" applyFont="1" applyFill="1" applyBorder="1" applyAlignment="1" applyProtection="1">
      <alignment horizontal="center" vertical="center" wrapText="1"/>
      <protection locked="0"/>
    </xf>
    <xf numFmtId="0" fontId="17" fillId="0" borderId="13" xfId="0" applyFont="1" applyBorder="1" applyAlignment="1" applyProtection="1">
      <alignment horizontal="center"/>
      <protection locked="0"/>
    </xf>
    <xf numFmtId="0" fontId="17" fillId="0" borderId="12" xfId="0" applyFont="1" applyBorder="1" applyAlignment="1" applyProtection="1">
      <alignment horizontal="center"/>
      <protection locked="0"/>
    </xf>
    <xf numFmtId="0" fontId="17" fillId="0" borderId="2" xfId="0" applyFont="1" applyBorder="1" applyAlignment="1" applyProtection="1">
      <alignment horizontal="center"/>
      <protection locked="0"/>
    </xf>
    <xf numFmtId="0" fontId="17" fillId="4" borderId="1" xfId="0" applyFont="1" applyFill="1" applyBorder="1" applyAlignment="1">
      <alignment horizontal="center"/>
    </xf>
    <xf numFmtId="0" fontId="17" fillId="0" borderId="21" xfId="0" applyFont="1" applyBorder="1" applyAlignment="1" applyProtection="1">
      <alignment horizontal="left" vertical="top" wrapText="1"/>
      <protection locked="0"/>
    </xf>
    <xf numFmtId="0" fontId="17" fillId="0" borderId="20" xfId="0" applyFont="1" applyBorder="1" applyAlignment="1" applyProtection="1">
      <alignment horizontal="left" vertical="top" wrapText="1"/>
      <protection locked="0"/>
    </xf>
    <xf numFmtId="0" fontId="17" fillId="0" borderId="22"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4" xfId="0" applyFont="1" applyBorder="1" applyAlignment="1" applyProtection="1">
      <alignment horizontal="left" vertical="top" wrapText="1"/>
      <protection locked="0"/>
    </xf>
    <xf numFmtId="0" fontId="17" fillId="0" borderId="23" xfId="0" applyFont="1" applyBorder="1" applyAlignment="1" applyProtection="1">
      <alignment horizontal="left" vertical="top" wrapText="1"/>
      <protection locked="0"/>
    </xf>
    <xf numFmtId="0" fontId="17" fillId="0" borderId="24" xfId="0" applyFont="1" applyBorder="1" applyAlignment="1" applyProtection="1">
      <alignment horizontal="left" vertical="top" wrapText="1"/>
      <protection locked="0"/>
    </xf>
    <xf numFmtId="0" fontId="17" fillId="0" borderId="25" xfId="0" applyFont="1" applyBorder="1" applyAlignment="1" applyProtection="1">
      <alignment horizontal="left" vertical="top" wrapText="1"/>
      <protection locked="0"/>
    </xf>
    <xf numFmtId="0" fontId="17" fillId="0" borderId="0" xfId="0" applyFont="1" applyAlignment="1">
      <alignment horizontal="center"/>
    </xf>
    <xf numFmtId="0" fontId="25" fillId="0" borderId="0" xfId="0" applyFont="1" applyAlignment="1">
      <alignment vertical="top" wrapText="1"/>
    </xf>
    <xf numFmtId="0" fontId="17" fillId="0" borderId="0" xfId="0" applyFont="1" applyAlignment="1">
      <alignment vertical="top"/>
    </xf>
    <xf numFmtId="0" fontId="10" fillId="11" borderId="1" xfId="0" applyFont="1" applyFill="1" applyBorder="1" applyAlignment="1">
      <alignment horizontal="center" vertical="center" textRotation="90"/>
    </xf>
    <xf numFmtId="0" fontId="0" fillId="11" borderId="1" xfId="0" applyFill="1" applyBorder="1" applyAlignment="1">
      <alignment horizontal="center" vertical="center" wrapText="1"/>
    </xf>
    <xf numFmtId="0" fontId="0" fillId="9" borderId="1" xfId="0" applyFill="1" applyBorder="1" applyAlignment="1">
      <alignment horizontal="center"/>
    </xf>
    <xf numFmtId="0" fontId="28" fillId="5" borderId="13" xfId="0" applyFont="1" applyFill="1" applyBorder="1" applyAlignment="1">
      <alignment horizontal="center"/>
    </xf>
    <xf numFmtId="0" fontId="28" fillId="5" borderId="2" xfId="0" applyFont="1" applyFill="1" applyBorder="1" applyAlignment="1">
      <alignment horizontal="center"/>
    </xf>
    <xf numFmtId="0" fontId="0" fillId="3" borderId="1" xfId="0" applyFill="1" applyBorder="1" applyAlignment="1">
      <alignment horizontal="center"/>
    </xf>
    <xf numFmtId="14" fontId="0" fillId="3" borderId="1" xfId="0" applyNumberFormat="1" applyFill="1" applyBorder="1" applyAlignment="1">
      <alignment horizontal="center"/>
    </xf>
    <xf numFmtId="0" fontId="0" fillId="5" borderId="1" xfId="0" applyFill="1" applyBorder="1" applyAlignment="1">
      <alignment horizontal="center"/>
    </xf>
    <xf numFmtId="0" fontId="10" fillId="11" borderId="31" xfId="0" applyFont="1" applyFill="1" applyBorder="1" applyAlignment="1">
      <alignment horizontal="center" vertical="center" textRotation="90"/>
    </xf>
    <xf numFmtId="0" fontId="10" fillId="11" borderId="56" xfId="0" applyFont="1" applyFill="1" applyBorder="1" applyAlignment="1">
      <alignment horizontal="center" vertical="center" textRotation="90"/>
    </xf>
    <xf numFmtId="0" fontId="10" fillId="11" borderId="3" xfId="0" applyFont="1" applyFill="1" applyBorder="1" applyAlignment="1">
      <alignment horizontal="center" vertical="center" textRotation="90"/>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10" fillId="7" borderId="1" xfId="0" applyFont="1" applyFill="1" applyBorder="1" applyAlignment="1">
      <alignment horizontal="center" vertical="center" textRotation="90"/>
    </xf>
    <xf numFmtId="0" fontId="10" fillId="7" borderId="31" xfId="0" applyFont="1" applyFill="1" applyBorder="1" applyAlignment="1">
      <alignment horizontal="center" vertical="center" textRotation="90"/>
    </xf>
    <xf numFmtId="0" fontId="10" fillId="7" borderId="56" xfId="0" applyFont="1" applyFill="1" applyBorder="1" applyAlignment="1">
      <alignment horizontal="center" vertical="center" textRotation="90"/>
    </xf>
    <xf numFmtId="0" fontId="10" fillId="7" borderId="3" xfId="0" applyFont="1" applyFill="1" applyBorder="1" applyAlignment="1">
      <alignment horizontal="center" vertical="center" textRotation="90"/>
    </xf>
    <xf numFmtId="14" fontId="8" fillId="6" borderId="17" xfId="0" applyNumberFormat="1" applyFont="1" applyFill="1" applyBorder="1" applyAlignment="1" applyProtection="1">
      <alignment horizontal="center" vertical="center" wrapText="1"/>
      <protection hidden="1"/>
    </xf>
    <xf numFmtId="0" fontId="0" fillId="3" borderId="13" xfId="0" applyFill="1" applyBorder="1" applyAlignment="1">
      <alignment horizontal="center" vertical="center"/>
    </xf>
    <xf numFmtId="0" fontId="0" fillId="3" borderId="38" xfId="0" applyFill="1" applyBorder="1" applyAlignment="1">
      <alignment horizontal="center" vertical="center"/>
    </xf>
    <xf numFmtId="0" fontId="0" fillId="3" borderId="13" xfId="0" applyFill="1" applyBorder="1" applyAlignment="1">
      <alignment horizontal="left"/>
    </xf>
    <xf numFmtId="0" fontId="0" fillId="3" borderId="38" xfId="0" applyFill="1" applyBorder="1" applyAlignment="1">
      <alignment horizontal="left"/>
    </xf>
    <xf numFmtId="2" fontId="15" fillId="6" borderId="19" xfId="0" applyNumberFormat="1" applyFont="1" applyFill="1" applyBorder="1" applyAlignment="1" applyProtection="1">
      <alignment horizontal="center" vertical="center" wrapText="1"/>
      <protection hidden="1"/>
    </xf>
    <xf numFmtId="2" fontId="15" fillId="6" borderId="18" xfId="0" applyNumberFormat="1" applyFont="1" applyFill="1" applyBorder="1" applyAlignment="1" applyProtection="1">
      <alignment horizontal="center" vertical="center" wrapText="1"/>
      <protection hidden="1"/>
    </xf>
    <xf numFmtId="0" fontId="0" fillId="3" borderId="2" xfId="0" applyFill="1" applyBorder="1" applyAlignment="1">
      <alignment horizontal="left"/>
    </xf>
    <xf numFmtId="0" fontId="40" fillId="5" borderId="17" xfId="0" applyFont="1" applyFill="1" applyBorder="1" applyAlignment="1" applyProtection="1">
      <alignment horizontal="center" vertical="center"/>
      <protection hidden="1"/>
    </xf>
    <xf numFmtId="0" fontId="40" fillId="5" borderId="19" xfId="0" applyFont="1" applyFill="1" applyBorder="1" applyAlignment="1" applyProtection="1">
      <alignment horizontal="center" vertical="center"/>
      <protection hidden="1"/>
    </xf>
    <xf numFmtId="0" fontId="40" fillId="5" borderId="18" xfId="0" applyFont="1" applyFill="1" applyBorder="1" applyAlignment="1" applyProtection="1">
      <alignment horizontal="center" vertical="center"/>
      <protection hidden="1"/>
    </xf>
    <xf numFmtId="0" fontId="0" fillId="3" borderId="2" xfId="0" applyFill="1" applyBorder="1" applyAlignment="1">
      <alignment horizontal="center" vertical="center"/>
    </xf>
  </cellXfs>
  <cellStyles count="4">
    <cellStyle name="Čárka" xfId="1" builtinId="3"/>
    <cellStyle name="Hypertextový odkaz" xfId="3" builtinId="8"/>
    <cellStyle name="Normální" xfId="0" builtinId="0"/>
    <cellStyle name="Procenta" xfId="2" builtinId="5"/>
  </cellStyles>
  <dxfs count="53">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rgb="FF92D050"/>
        </patternFill>
      </fill>
    </dxf>
    <dxf>
      <font>
        <color theme="0" tint="-0.14996795556505021"/>
      </font>
    </dxf>
    <dxf>
      <font>
        <color rgb="FFFF0000"/>
      </font>
      <fill>
        <patternFill>
          <bgColor theme="9" tint="0.79998168889431442"/>
        </patternFill>
      </fill>
    </dxf>
    <dxf>
      <font>
        <color theme="0" tint="-0.14996795556505021"/>
      </font>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dxf>
    <dxf>
      <font>
        <color theme="0"/>
      </font>
      <fill>
        <patternFill>
          <bgColor theme="1"/>
        </patternFill>
      </fill>
    </dxf>
    <dxf>
      <font>
        <color theme="0"/>
      </font>
      <fill>
        <patternFill>
          <bgColor theme="1"/>
        </patternFill>
      </fill>
    </dxf>
    <dxf>
      <font>
        <color theme="0"/>
      </font>
      <fill>
        <patternFill>
          <bgColor theme="1"/>
        </patternFill>
      </fill>
    </dxf>
    <dxf>
      <fill>
        <patternFill>
          <bgColor theme="1"/>
        </patternFill>
      </fill>
    </dxf>
    <dxf>
      <fill>
        <patternFill>
          <bgColor theme="1"/>
        </patternFill>
      </fill>
    </dxf>
    <dxf>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ill>
        <patternFill>
          <bgColor theme="1"/>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0"/>
      </font>
      <fill>
        <patternFill>
          <bgColor theme="0"/>
        </patternFill>
      </fill>
      <border>
        <left/>
        <right/>
        <top/>
        <bottom/>
        <vertical/>
        <horizontal/>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s>
  <tableStyles count="0" defaultTableStyle="TableStyleMedium9" defaultPivotStyle="PivotStyleLight16"/>
  <colors>
    <mruColors>
      <color rgb="FF66FF66"/>
      <color rgb="FFC2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cmzrb.cz/file/161/download/CMZRB_Prohlaseni_velikost_podni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HLÁŠENÍ"/>
      <sheetName val="SKUPINA"/>
      <sheetName val="Údaje za jednotlivé podniky (2"/>
      <sheetName val="List1"/>
    </sheetNames>
    <sheetDataSet>
      <sheetData sheetId="0"/>
      <sheetData sheetId="1"/>
      <sheetData sheetId="2"/>
      <sheetData sheetId="3">
        <row r="1">
          <cell r="A1" t="str">
            <v>ANO</v>
          </cell>
          <cell r="B1">
            <v>2016</v>
          </cell>
          <cell r="C1" t="str">
            <v>ANO</v>
          </cell>
        </row>
        <row r="2">
          <cell r="A2" t="str">
            <v>NE</v>
          </cell>
          <cell r="B2">
            <v>2017</v>
          </cell>
          <cell r="C2" t="str">
            <v>NE</v>
          </cell>
          <cell r="E2" t="str">
            <v>MALÝ</v>
          </cell>
        </row>
        <row r="3">
          <cell r="E3" t="str">
            <v>STŘEDNÍ</v>
          </cell>
        </row>
        <row r="4">
          <cell r="E4" t="str">
            <v>VELKÝ</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nrb.cz/wp-content/uploads/2021/08/Prirucka-k-pouziti-definice-MSP_klient_010523.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AN118"/>
  <sheetViews>
    <sheetView showGridLines="0" tabSelected="1" zoomScaleNormal="100" zoomScaleSheetLayoutView="85" workbookViewId="0">
      <selection activeCell="I6" sqref="I6:N6"/>
    </sheetView>
  </sheetViews>
  <sheetFormatPr defaultColWidth="9.1796875" defaultRowHeight="14" x14ac:dyDescent="0.35"/>
  <cols>
    <col min="1" max="1" width="2.81640625" style="101" customWidth="1"/>
    <col min="2" max="2" width="27" style="101" customWidth="1"/>
    <col min="3" max="3" width="8.54296875" style="101" customWidth="1"/>
    <col min="4" max="4" width="3.26953125" style="106" customWidth="1"/>
    <col min="5" max="5" width="18.54296875" style="101" customWidth="1"/>
    <col min="6" max="6" width="13.1796875" style="107" customWidth="1"/>
    <col min="7" max="7" width="3.7265625" style="107" customWidth="1"/>
    <col min="8" max="8" width="3.7265625" style="101" customWidth="1"/>
    <col min="9" max="9" width="0.26953125" style="101" customWidth="1"/>
    <col min="10" max="10" width="9.7265625" style="101" customWidth="1"/>
    <col min="11" max="11" width="11.26953125" style="101" customWidth="1"/>
    <col min="12" max="13" width="9.54296875" style="101" customWidth="1"/>
    <col min="14" max="14" width="8.7265625" style="101" customWidth="1"/>
    <col min="15" max="15" width="1.453125" style="101" customWidth="1"/>
    <col min="16" max="16" width="8.7265625" style="101" hidden="1" customWidth="1"/>
    <col min="17" max="17" width="10" style="101" hidden="1" customWidth="1"/>
    <col min="18" max="18" width="12.7265625" style="101" hidden="1" customWidth="1"/>
    <col min="19" max="19" width="14.26953125" style="101" hidden="1" customWidth="1"/>
    <col min="20" max="20" width="9.7265625" style="101" customWidth="1"/>
    <col min="21" max="21" width="11.26953125" style="101" customWidth="1"/>
    <col min="22" max="23" width="9.54296875" style="101" customWidth="1"/>
    <col min="24" max="24" width="8.7265625" style="101" customWidth="1"/>
    <col min="25" max="25" width="1.453125" style="101" customWidth="1"/>
    <col min="26" max="26" width="3.26953125" style="101" hidden="1" customWidth="1"/>
    <col min="27" max="27" width="5.26953125" style="101" hidden="1" customWidth="1"/>
    <col min="28" max="28" width="10" style="101" hidden="1" customWidth="1"/>
    <col min="29" max="29" width="9.7265625" style="101" customWidth="1"/>
    <col min="30" max="30" width="11.26953125" style="101" customWidth="1"/>
    <col min="31" max="32" width="9.54296875" style="101" customWidth="1"/>
    <col min="33" max="33" width="8.7265625" style="101" customWidth="1"/>
    <col min="34" max="34" width="6.1796875" style="101" hidden="1" customWidth="1"/>
    <col min="35" max="35" width="5" style="101" hidden="1" customWidth="1"/>
    <col min="36" max="36" width="6" style="101" hidden="1" customWidth="1"/>
    <col min="37" max="37" width="9.81640625" style="101" hidden="1" customWidth="1"/>
    <col min="38" max="40" width="9.1796875" style="101" customWidth="1"/>
    <col min="41" max="256" width="9.1796875" style="101"/>
    <col min="257" max="257" width="47.54296875" style="101" customWidth="1"/>
    <col min="258" max="258" width="9.453125" style="101" customWidth="1"/>
    <col min="259" max="259" width="1.26953125" style="101" customWidth="1"/>
    <col min="260" max="260" width="11" style="101" customWidth="1"/>
    <col min="261" max="261" width="9.453125" style="101" customWidth="1"/>
    <col min="262" max="262" width="10.81640625" style="101" customWidth="1"/>
    <col min="263" max="263" width="8" style="101" customWidth="1"/>
    <col min="264" max="267" width="0" style="101" hidden="1" customWidth="1"/>
    <col min="268" max="268" width="1.26953125" style="101" customWidth="1"/>
    <col min="269" max="269" width="11" style="101" customWidth="1"/>
    <col min="270" max="270" width="9.453125" style="101" customWidth="1"/>
    <col min="271" max="271" width="10.81640625" style="101" customWidth="1"/>
    <col min="272" max="272" width="8" style="101" customWidth="1"/>
    <col min="273" max="277" width="0" style="101" hidden="1" customWidth="1"/>
    <col min="278" max="278" width="0.81640625" style="101" customWidth="1"/>
    <col min="279" max="279" width="11" style="101" customWidth="1"/>
    <col min="280" max="280" width="9.453125" style="101" customWidth="1"/>
    <col min="281" max="281" width="10.81640625" style="101" customWidth="1"/>
    <col min="282" max="282" width="8" style="101" customWidth="1"/>
    <col min="283" max="285" width="0" style="101" hidden="1" customWidth="1"/>
    <col min="286" max="286" width="9.1796875" style="101" customWidth="1"/>
    <col min="287" max="287" width="23.7265625" style="101" customWidth="1"/>
    <col min="288" max="512" width="9.1796875" style="101"/>
    <col min="513" max="513" width="47.54296875" style="101" customWidth="1"/>
    <col min="514" max="514" width="9.453125" style="101" customWidth="1"/>
    <col min="515" max="515" width="1.26953125" style="101" customWidth="1"/>
    <col min="516" max="516" width="11" style="101" customWidth="1"/>
    <col min="517" max="517" width="9.453125" style="101" customWidth="1"/>
    <col min="518" max="518" width="10.81640625" style="101" customWidth="1"/>
    <col min="519" max="519" width="8" style="101" customWidth="1"/>
    <col min="520" max="523" width="0" style="101" hidden="1" customWidth="1"/>
    <col min="524" max="524" width="1.26953125" style="101" customWidth="1"/>
    <col min="525" max="525" width="11" style="101" customWidth="1"/>
    <col min="526" max="526" width="9.453125" style="101" customWidth="1"/>
    <col min="527" max="527" width="10.81640625" style="101" customWidth="1"/>
    <col min="528" max="528" width="8" style="101" customWidth="1"/>
    <col min="529" max="533" width="0" style="101" hidden="1" customWidth="1"/>
    <col min="534" max="534" width="0.81640625" style="101" customWidth="1"/>
    <col min="535" max="535" width="11" style="101" customWidth="1"/>
    <col min="536" max="536" width="9.453125" style="101" customWidth="1"/>
    <col min="537" max="537" width="10.81640625" style="101" customWidth="1"/>
    <col min="538" max="538" width="8" style="101" customWidth="1"/>
    <col min="539" max="541" width="0" style="101" hidden="1" customWidth="1"/>
    <col min="542" max="542" width="9.1796875" style="101" customWidth="1"/>
    <col min="543" max="543" width="23.7265625" style="101" customWidth="1"/>
    <col min="544" max="768" width="9.1796875" style="101"/>
    <col min="769" max="769" width="47.54296875" style="101" customWidth="1"/>
    <col min="770" max="770" width="9.453125" style="101" customWidth="1"/>
    <col min="771" max="771" width="1.26953125" style="101" customWidth="1"/>
    <col min="772" max="772" width="11" style="101" customWidth="1"/>
    <col min="773" max="773" width="9.453125" style="101" customWidth="1"/>
    <col min="774" max="774" width="10.81640625" style="101" customWidth="1"/>
    <col min="775" max="775" width="8" style="101" customWidth="1"/>
    <col min="776" max="779" width="0" style="101" hidden="1" customWidth="1"/>
    <col min="780" max="780" width="1.26953125" style="101" customWidth="1"/>
    <col min="781" max="781" width="11" style="101" customWidth="1"/>
    <col min="782" max="782" width="9.453125" style="101" customWidth="1"/>
    <col min="783" max="783" width="10.81640625" style="101" customWidth="1"/>
    <col min="784" max="784" width="8" style="101" customWidth="1"/>
    <col min="785" max="789" width="0" style="101" hidden="1" customWidth="1"/>
    <col min="790" max="790" width="0.81640625" style="101" customWidth="1"/>
    <col min="791" max="791" width="11" style="101" customWidth="1"/>
    <col min="792" max="792" width="9.453125" style="101" customWidth="1"/>
    <col min="793" max="793" width="10.81640625" style="101" customWidth="1"/>
    <col min="794" max="794" width="8" style="101" customWidth="1"/>
    <col min="795" max="797" width="0" style="101" hidden="1" customWidth="1"/>
    <col min="798" max="798" width="9.1796875" style="101" customWidth="1"/>
    <col min="799" max="799" width="23.7265625" style="101" customWidth="1"/>
    <col min="800" max="1024" width="9.1796875" style="101"/>
    <col min="1025" max="1025" width="47.54296875" style="101" customWidth="1"/>
    <col min="1026" max="1026" width="9.453125" style="101" customWidth="1"/>
    <col min="1027" max="1027" width="1.26953125" style="101" customWidth="1"/>
    <col min="1028" max="1028" width="11" style="101" customWidth="1"/>
    <col min="1029" max="1029" width="9.453125" style="101" customWidth="1"/>
    <col min="1030" max="1030" width="10.81640625" style="101" customWidth="1"/>
    <col min="1031" max="1031" width="8" style="101" customWidth="1"/>
    <col min="1032" max="1035" width="0" style="101" hidden="1" customWidth="1"/>
    <col min="1036" max="1036" width="1.26953125" style="101" customWidth="1"/>
    <col min="1037" max="1037" width="11" style="101" customWidth="1"/>
    <col min="1038" max="1038" width="9.453125" style="101" customWidth="1"/>
    <col min="1039" max="1039" width="10.81640625" style="101" customWidth="1"/>
    <col min="1040" max="1040" width="8" style="101" customWidth="1"/>
    <col min="1041" max="1045" width="0" style="101" hidden="1" customWidth="1"/>
    <col min="1046" max="1046" width="0.81640625" style="101" customWidth="1"/>
    <col min="1047" max="1047" width="11" style="101" customWidth="1"/>
    <col min="1048" max="1048" width="9.453125" style="101" customWidth="1"/>
    <col min="1049" max="1049" width="10.81640625" style="101" customWidth="1"/>
    <col min="1050" max="1050" width="8" style="101" customWidth="1"/>
    <col min="1051" max="1053" width="0" style="101" hidden="1" customWidth="1"/>
    <col min="1054" max="1054" width="9.1796875" style="101" customWidth="1"/>
    <col min="1055" max="1055" width="23.7265625" style="101" customWidth="1"/>
    <col min="1056" max="1280" width="9.1796875" style="101"/>
    <col min="1281" max="1281" width="47.54296875" style="101" customWidth="1"/>
    <col min="1282" max="1282" width="9.453125" style="101" customWidth="1"/>
    <col min="1283" max="1283" width="1.26953125" style="101" customWidth="1"/>
    <col min="1284" max="1284" width="11" style="101" customWidth="1"/>
    <col min="1285" max="1285" width="9.453125" style="101" customWidth="1"/>
    <col min="1286" max="1286" width="10.81640625" style="101" customWidth="1"/>
    <col min="1287" max="1287" width="8" style="101" customWidth="1"/>
    <col min="1288" max="1291" width="0" style="101" hidden="1" customWidth="1"/>
    <col min="1292" max="1292" width="1.26953125" style="101" customWidth="1"/>
    <col min="1293" max="1293" width="11" style="101" customWidth="1"/>
    <col min="1294" max="1294" width="9.453125" style="101" customWidth="1"/>
    <col min="1295" max="1295" width="10.81640625" style="101" customWidth="1"/>
    <col min="1296" max="1296" width="8" style="101" customWidth="1"/>
    <col min="1297" max="1301" width="0" style="101" hidden="1" customWidth="1"/>
    <col min="1302" max="1302" width="0.81640625" style="101" customWidth="1"/>
    <col min="1303" max="1303" width="11" style="101" customWidth="1"/>
    <col min="1304" max="1304" width="9.453125" style="101" customWidth="1"/>
    <col min="1305" max="1305" width="10.81640625" style="101" customWidth="1"/>
    <col min="1306" max="1306" width="8" style="101" customWidth="1"/>
    <col min="1307" max="1309" width="0" style="101" hidden="1" customWidth="1"/>
    <col min="1310" max="1310" width="9.1796875" style="101" customWidth="1"/>
    <col min="1311" max="1311" width="23.7265625" style="101" customWidth="1"/>
    <col min="1312" max="1536" width="9.1796875" style="101"/>
    <col min="1537" max="1537" width="47.54296875" style="101" customWidth="1"/>
    <col min="1538" max="1538" width="9.453125" style="101" customWidth="1"/>
    <col min="1539" max="1539" width="1.26953125" style="101" customWidth="1"/>
    <col min="1540" max="1540" width="11" style="101" customWidth="1"/>
    <col min="1541" max="1541" width="9.453125" style="101" customWidth="1"/>
    <col min="1542" max="1542" width="10.81640625" style="101" customWidth="1"/>
    <col min="1543" max="1543" width="8" style="101" customWidth="1"/>
    <col min="1544" max="1547" width="0" style="101" hidden="1" customWidth="1"/>
    <col min="1548" max="1548" width="1.26953125" style="101" customWidth="1"/>
    <col min="1549" max="1549" width="11" style="101" customWidth="1"/>
    <col min="1550" max="1550" width="9.453125" style="101" customWidth="1"/>
    <col min="1551" max="1551" width="10.81640625" style="101" customWidth="1"/>
    <col min="1552" max="1552" width="8" style="101" customWidth="1"/>
    <col min="1553" max="1557" width="0" style="101" hidden="1" customWidth="1"/>
    <col min="1558" max="1558" width="0.81640625" style="101" customWidth="1"/>
    <col min="1559" max="1559" width="11" style="101" customWidth="1"/>
    <col min="1560" max="1560" width="9.453125" style="101" customWidth="1"/>
    <col min="1561" max="1561" width="10.81640625" style="101" customWidth="1"/>
    <col min="1562" max="1562" width="8" style="101" customWidth="1"/>
    <col min="1563" max="1565" width="0" style="101" hidden="1" customWidth="1"/>
    <col min="1566" max="1566" width="9.1796875" style="101" customWidth="1"/>
    <col min="1567" max="1567" width="23.7265625" style="101" customWidth="1"/>
    <col min="1568" max="1792" width="9.1796875" style="101"/>
    <col min="1793" max="1793" width="47.54296875" style="101" customWidth="1"/>
    <col min="1794" max="1794" width="9.453125" style="101" customWidth="1"/>
    <col min="1795" max="1795" width="1.26953125" style="101" customWidth="1"/>
    <col min="1796" max="1796" width="11" style="101" customWidth="1"/>
    <col min="1797" max="1797" width="9.453125" style="101" customWidth="1"/>
    <col min="1798" max="1798" width="10.81640625" style="101" customWidth="1"/>
    <col min="1799" max="1799" width="8" style="101" customWidth="1"/>
    <col min="1800" max="1803" width="0" style="101" hidden="1" customWidth="1"/>
    <col min="1804" max="1804" width="1.26953125" style="101" customWidth="1"/>
    <col min="1805" max="1805" width="11" style="101" customWidth="1"/>
    <col min="1806" max="1806" width="9.453125" style="101" customWidth="1"/>
    <col min="1807" max="1807" width="10.81640625" style="101" customWidth="1"/>
    <col min="1808" max="1808" width="8" style="101" customWidth="1"/>
    <col min="1809" max="1813" width="0" style="101" hidden="1" customWidth="1"/>
    <col min="1814" max="1814" width="0.81640625" style="101" customWidth="1"/>
    <col min="1815" max="1815" width="11" style="101" customWidth="1"/>
    <col min="1816" max="1816" width="9.453125" style="101" customWidth="1"/>
    <col min="1817" max="1817" width="10.81640625" style="101" customWidth="1"/>
    <col min="1818" max="1818" width="8" style="101" customWidth="1"/>
    <col min="1819" max="1821" width="0" style="101" hidden="1" customWidth="1"/>
    <col min="1822" max="1822" width="9.1796875" style="101" customWidth="1"/>
    <col min="1823" max="1823" width="23.7265625" style="101" customWidth="1"/>
    <col min="1824" max="2048" width="9.1796875" style="101"/>
    <col min="2049" max="2049" width="47.54296875" style="101" customWidth="1"/>
    <col min="2050" max="2050" width="9.453125" style="101" customWidth="1"/>
    <col min="2051" max="2051" width="1.26953125" style="101" customWidth="1"/>
    <col min="2052" max="2052" width="11" style="101" customWidth="1"/>
    <col min="2053" max="2053" width="9.453125" style="101" customWidth="1"/>
    <col min="2054" max="2054" width="10.81640625" style="101" customWidth="1"/>
    <col min="2055" max="2055" width="8" style="101" customWidth="1"/>
    <col min="2056" max="2059" width="0" style="101" hidden="1" customWidth="1"/>
    <col min="2060" max="2060" width="1.26953125" style="101" customWidth="1"/>
    <col min="2061" max="2061" width="11" style="101" customWidth="1"/>
    <col min="2062" max="2062" width="9.453125" style="101" customWidth="1"/>
    <col min="2063" max="2063" width="10.81640625" style="101" customWidth="1"/>
    <col min="2064" max="2064" width="8" style="101" customWidth="1"/>
    <col min="2065" max="2069" width="0" style="101" hidden="1" customWidth="1"/>
    <col min="2070" max="2070" width="0.81640625" style="101" customWidth="1"/>
    <col min="2071" max="2071" width="11" style="101" customWidth="1"/>
    <col min="2072" max="2072" width="9.453125" style="101" customWidth="1"/>
    <col min="2073" max="2073" width="10.81640625" style="101" customWidth="1"/>
    <col min="2074" max="2074" width="8" style="101" customWidth="1"/>
    <col min="2075" max="2077" width="0" style="101" hidden="1" customWidth="1"/>
    <col min="2078" max="2078" width="9.1796875" style="101" customWidth="1"/>
    <col min="2079" max="2079" width="23.7265625" style="101" customWidth="1"/>
    <col min="2080" max="2304" width="9.1796875" style="101"/>
    <col min="2305" max="2305" width="47.54296875" style="101" customWidth="1"/>
    <col min="2306" max="2306" width="9.453125" style="101" customWidth="1"/>
    <col min="2307" max="2307" width="1.26953125" style="101" customWidth="1"/>
    <col min="2308" max="2308" width="11" style="101" customWidth="1"/>
    <col min="2309" max="2309" width="9.453125" style="101" customWidth="1"/>
    <col min="2310" max="2310" width="10.81640625" style="101" customWidth="1"/>
    <col min="2311" max="2311" width="8" style="101" customWidth="1"/>
    <col min="2312" max="2315" width="0" style="101" hidden="1" customWidth="1"/>
    <col min="2316" max="2316" width="1.26953125" style="101" customWidth="1"/>
    <col min="2317" max="2317" width="11" style="101" customWidth="1"/>
    <col min="2318" max="2318" width="9.453125" style="101" customWidth="1"/>
    <col min="2319" max="2319" width="10.81640625" style="101" customWidth="1"/>
    <col min="2320" max="2320" width="8" style="101" customWidth="1"/>
    <col min="2321" max="2325" width="0" style="101" hidden="1" customWidth="1"/>
    <col min="2326" max="2326" width="0.81640625" style="101" customWidth="1"/>
    <col min="2327" max="2327" width="11" style="101" customWidth="1"/>
    <col min="2328" max="2328" width="9.453125" style="101" customWidth="1"/>
    <col min="2329" max="2329" width="10.81640625" style="101" customWidth="1"/>
    <col min="2330" max="2330" width="8" style="101" customWidth="1"/>
    <col min="2331" max="2333" width="0" style="101" hidden="1" customWidth="1"/>
    <col min="2334" max="2334" width="9.1796875" style="101" customWidth="1"/>
    <col min="2335" max="2335" width="23.7265625" style="101" customWidth="1"/>
    <col min="2336" max="2560" width="9.1796875" style="101"/>
    <col min="2561" max="2561" width="47.54296875" style="101" customWidth="1"/>
    <col min="2562" max="2562" width="9.453125" style="101" customWidth="1"/>
    <col min="2563" max="2563" width="1.26953125" style="101" customWidth="1"/>
    <col min="2564" max="2564" width="11" style="101" customWidth="1"/>
    <col min="2565" max="2565" width="9.453125" style="101" customWidth="1"/>
    <col min="2566" max="2566" width="10.81640625" style="101" customWidth="1"/>
    <col min="2567" max="2567" width="8" style="101" customWidth="1"/>
    <col min="2568" max="2571" width="0" style="101" hidden="1" customWidth="1"/>
    <col min="2572" max="2572" width="1.26953125" style="101" customWidth="1"/>
    <col min="2573" max="2573" width="11" style="101" customWidth="1"/>
    <col min="2574" max="2574" width="9.453125" style="101" customWidth="1"/>
    <col min="2575" max="2575" width="10.81640625" style="101" customWidth="1"/>
    <col min="2576" max="2576" width="8" style="101" customWidth="1"/>
    <col min="2577" max="2581" width="0" style="101" hidden="1" customWidth="1"/>
    <col min="2582" max="2582" width="0.81640625" style="101" customWidth="1"/>
    <col min="2583" max="2583" width="11" style="101" customWidth="1"/>
    <col min="2584" max="2584" width="9.453125" style="101" customWidth="1"/>
    <col min="2585" max="2585" width="10.81640625" style="101" customWidth="1"/>
    <col min="2586" max="2586" width="8" style="101" customWidth="1"/>
    <col min="2587" max="2589" width="0" style="101" hidden="1" customWidth="1"/>
    <col min="2590" max="2590" width="9.1796875" style="101" customWidth="1"/>
    <col min="2591" max="2591" width="23.7265625" style="101" customWidth="1"/>
    <col min="2592" max="2816" width="9.1796875" style="101"/>
    <col min="2817" max="2817" width="47.54296875" style="101" customWidth="1"/>
    <col min="2818" max="2818" width="9.453125" style="101" customWidth="1"/>
    <col min="2819" max="2819" width="1.26953125" style="101" customWidth="1"/>
    <col min="2820" max="2820" width="11" style="101" customWidth="1"/>
    <col min="2821" max="2821" width="9.453125" style="101" customWidth="1"/>
    <col min="2822" max="2822" width="10.81640625" style="101" customWidth="1"/>
    <col min="2823" max="2823" width="8" style="101" customWidth="1"/>
    <col min="2824" max="2827" width="0" style="101" hidden="1" customWidth="1"/>
    <col min="2828" max="2828" width="1.26953125" style="101" customWidth="1"/>
    <col min="2829" max="2829" width="11" style="101" customWidth="1"/>
    <col min="2830" max="2830" width="9.453125" style="101" customWidth="1"/>
    <col min="2831" max="2831" width="10.81640625" style="101" customWidth="1"/>
    <col min="2832" max="2832" width="8" style="101" customWidth="1"/>
    <col min="2833" max="2837" width="0" style="101" hidden="1" customWidth="1"/>
    <col min="2838" max="2838" width="0.81640625" style="101" customWidth="1"/>
    <col min="2839" max="2839" width="11" style="101" customWidth="1"/>
    <col min="2840" max="2840" width="9.453125" style="101" customWidth="1"/>
    <col min="2841" max="2841" width="10.81640625" style="101" customWidth="1"/>
    <col min="2842" max="2842" width="8" style="101" customWidth="1"/>
    <col min="2843" max="2845" width="0" style="101" hidden="1" customWidth="1"/>
    <col min="2846" max="2846" width="9.1796875" style="101" customWidth="1"/>
    <col min="2847" max="2847" width="23.7265625" style="101" customWidth="1"/>
    <col min="2848" max="3072" width="9.1796875" style="101"/>
    <col min="3073" max="3073" width="47.54296875" style="101" customWidth="1"/>
    <col min="3074" max="3074" width="9.453125" style="101" customWidth="1"/>
    <col min="3075" max="3075" width="1.26953125" style="101" customWidth="1"/>
    <col min="3076" max="3076" width="11" style="101" customWidth="1"/>
    <col min="3077" max="3077" width="9.453125" style="101" customWidth="1"/>
    <col min="3078" max="3078" width="10.81640625" style="101" customWidth="1"/>
    <col min="3079" max="3079" width="8" style="101" customWidth="1"/>
    <col min="3080" max="3083" width="0" style="101" hidden="1" customWidth="1"/>
    <col min="3084" max="3084" width="1.26953125" style="101" customWidth="1"/>
    <col min="3085" max="3085" width="11" style="101" customWidth="1"/>
    <col min="3086" max="3086" width="9.453125" style="101" customWidth="1"/>
    <col min="3087" max="3087" width="10.81640625" style="101" customWidth="1"/>
    <col min="3088" max="3088" width="8" style="101" customWidth="1"/>
    <col min="3089" max="3093" width="0" style="101" hidden="1" customWidth="1"/>
    <col min="3094" max="3094" width="0.81640625" style="101" customWidth="1"/>
    <col min="3095" max="3095" width="11" style="101" customWidth="1"/>
    <col min="3096" max="3096" width="9.453125" style="101" customWidth="1"/>
    <col min="3097" max="3097" width="10.81640625" style="101" customWidth="1"/>
    <col min="3098" max="3098" width="8" style="101" customWidth="1"/>
    <col min="3099" max="3101" width="0" style="101" hidden="1" customWidth="1"/>
    <col min="3102" max="3102" width="9.1796875" style="101" customWidth="1"/>
    <col min="3103" max="3103" width="23.7265625" style="101" customWidth="1"/>
    <col min="3104" max="3328" width="9.1796875" style="101"/>
    <col min="3329" max="3329" width="47.54296875" style="101" customWidth="1"/>
    <col min="3330" max="3330" width="9.453125" style="101" customWidth="1"/>
    <col min="3331" max="3331" width="1.26953125" style="101" customWidth="1"/>
    <col min="3332" max="3332" width="11" style="101" customWidth="1"/>
    <col min="3333" max="3333" width="9.453125" style="101" customWidth="1"/>
    <col min="3334" max="3334" width="10.81640625" style="101" customWidth="1"/>
    <col min="3335" max="3335" width="8" style="101" customWidth="1"/>
    <col min="3336" max="3339" width="0" style="101" hidden="1" customWidth="1"/>
    <col min="3340" max="3340" width="1.26953125" style="101" customWidth="1"/>
    <col min="3341" max="3341" width="11" style="101" customWidth="1"/>
    <col min="3342" max="3342" width="9.453125" style="101" customWidth="1"/>
    <col min="3343" max="3343" width="10.81640625" style="101" customWidth="1"/>
    <col min="3344" max="3344" width="8" style="101" customWidth="1"/>
    <col min="3345" max="3349" width="0" style="101" hidden="1" customWidth="1"/>
    <col min="3350" max="3350" width="0.81640625" style="101" customWidth="1"/>
    <col min="3351" max="3351" width="11" style="101" customWidth="1"/>
    <col min="3352" max="3352" width="9.453125" style="101" customWidth="1"/>
    <col min="3353" max="3353" width="10.81640625" style="101" customWidth="1"/>
    <col min="3354" max="3354" width="8" style="101" customWidth="1"/>
    <col min="3355" max="3357" width="0" style="101" hidden="1" customWidth="1"/>
    <col min="3358" max="3358" width="9.1796875" style="101" customWidth="1"/>
    <col min="3359" max="3359" width="23.7265625" style="101" customWidth="1"/>
    <col min="3360" max="3584" width="9.1796875" style="101"/>
    <col min="3585" max="3585" width="47.54296875" style="101" customWidth="1"/>
    <col min="3586" max="3586" width="9.453125" style="101" customWidth="1"/>
    <col min="3587" max="3587" width="1.26953125" style="101" customWidth="1"/>
    <col min="3588" max="3588" width="11" style="101" customWidth="1"/>
    <col min="3589" max="3589" width="9.453125" style="101" customWidth="1"/>
    <col min="3590" max="3590" width="10.81640625" style="101" customWidth="1"/>
    <col min="3591" max="3591" width="8" style="101" customWidth="1"/>
    <col min="3592" max="3595" width="0" style="101" hidden="1" customWidth="1"/>
    <col min="3596" max="3596" width="1.26953125" style="101" customWidth="1"/>
    <col min="3597" max="3597" width="11" style="101" customWidth="1"/>
    <col min="3598" max="3598" width="9.453125" style="101" customWidth="1"/>
    <col min="3599" max="3599" width="10.81640625" style="101" customWidth="1"/>
    <col min="3600" max="3600" width="8" style="101" customWidth="1"/>
    <col min="3601" max="3605" width="0" style="101" hidden="1" customWidth="1"/>
    <col min="3606" max="3606" width="0.81640625" style="101" customWidth="1"/>
    <col min="3607" max="3607" width="11" style="101" customWidth="1"/>
    <col min="3608" max="3608" width="9.453125" style="101" customWidth="1"/>
    <col min="3609" max="3609" width="10.81640625" style="101" customWidth="1"/>
    <col min="3610" max="3610" width="8" style="101" customWidth="1"/>
    <col min="3611" max="3613" width="0" style="101" hidden="1" customWidth="1"/>
    <col min="3614" max="3614" width="9.1796875" style="101" customWidth="1"/>
    <col min="3615" max="3615" width="23.7265625" style="101" customWidth="1"/>
    <col min="3616" max="3840" width="9.1796875" style="101"/>
    <col min="3841" max="3841" width="47.54296875" style="101" customWidth="1"/>
    <col min="3842" max="3842" width="9.453125" style="101" customWidth="1"/>
    <col min="3843" max="3843" width="1.26953125" style="101" customWidth="1"/>
    <col min="3844" max="3844" width="11" style="101" customWidth="1"/>
    <col min="3845" max="3845" width="9.453125" style="101" customWidth="1"/>
    <col min="3846" max="3846" width="10.81640625" style="101" customWidth="1"/>
    <col min="3847" max="3847" width="8" style="101" customWidth="1"/>
    <col min="3848" max="3851" width="0" style="101" hidden="1" customWidth="1"/>
    <col min="3852" max="3852" width="1.26953125" style="101" customWidth="1"/>
    <col min="3853" max="3853" width="11" style="101" customWidth="1"/>
    <col min="3854" max="3854" width="9.453125" style="101" customWidth="1"/>
    <col min="3855" max="3855" width="10.81640625" style="101" customWidth="1"/>
    <col min="3856" max="3856" width="8" style="101" customWidth="1"/>
    <col min="3857" max="3861" width="0" style="101" hidden="1" customWidth="1"/>
    <col min="3862" max="3862" width="0.81640625" style="101" customWidth="1"/>
    <col min="3863" max="3863" width="11" style="101" customWidth="1"/>
    <col min="3864" max="3864" width="9.453125" style="101" customWidth="1"/>
    <col min="3865" max="3865" width="10.81640625" style="101" customWidth="1"/>
    <col min="3866" max="3866" width="8" style="101" customWidth="1"/>
    <col min="3867" max="3869" width="0" style="101" hidden="1" customWidth="1"/>
    <col min="3870" max="3870" width="9.1796875" style="101" customWidth="1"/>
    <col min="3871" max="3871" width="23.7265625" style="101" customWidth="1"/>
    <col min="3872" max="4096" width="9.1796875" style="101"/>
    <col min="4097" max="4097" width="47.54296875" style="101" customWidth="1"/>
    <col min="4098" max="4098" width="9.453125" style="101" customWidth="1"/>
    <col min="4099" max="4099" width="1.26953125" style="101" customWidth="1"/>
    <col min="4100" max="4100" width="11" style="101" customWidth="1"/>
    <col min="4101" max="4101" width="9.453125" style="101" customWidth="1"/>
    <col min="4102" max="4102" width="10.81640625" style="101" customWidth="1"/>
    <col min="4103" max="4103" width="8" style="101" customWidth="1"/>
    <col min="4104" max="4107" width="0" style="101" hidden="1" customWidth="1"/>
    <col min="4108" max="4108" width="1.26953125" style="101" customWidth="1"/>
    <col min="4109" max="4109" width="11" style="101" customWidth="1"/>
    <col min="4110" max="4110" width="9.453125" style="101" customWidth="1"/>
    <col min="4111" max="4111" width="10.81640625" style="101" customWidth="1"/>
    <col min="4112" max="4112" width="8" style="101" customWidth="1"/>
    <col min="4113" max="4117" width="0" style="101" hidden="1" customWidth="1"/>
    <col min="4118" max="4118" width="0.81640625" style="101" customWidth="1"/>
    <col min="4119" max="4119" width="11" style="101" customWidth="1"/>
    <col min="4120" max="4120" width="9.453125" style="101" customWidth="1"/>
    <col min="4121" max="4121" width="10.81640625" style="101" customWidth="1"/>
    <col min="4122" max="4122" width="8" style="101" customWidth="1"/>
    <col min="4123" max="4125" width="0" style="101" hidden="1" customWidth="1"/>
    <col min="4126" max="4126" width="9.1796875" style="101" customWidth="1"/>
    <col min="4127" max="4127" width="23.7265625" style="101" customWidth="1"/>
    <col min="4128" max="4352" width="9.1796875" style="101"/>
    <col min="4353" max="4353" width="47.54296875" style="101" customWidth="1"/>
    <col min="4354" max="4354" width="9.453125" style="101" customWidth="1"/>
    <col min="4355" max="4355" width="1.26953125" style="101" customWidth="1"/>
    <col min="4356" max="4356" width="11" style="101" customWidth="1"/>
    <col min="4357" max="4357" width="9.453125" style="101" customWidth="1"/>
    <col min="4358" max="4358" width="10.81640625" style="101" customWidth="1"/>
    <col min="4359" max="4359" width="8" style="101" customWidth="1"/>
    <col min="4360" max="4363" width="0" style="101" hidden="1" customWidth="1"/>
    <col min="4364" max="4364" width="1.26953125" style="101" customWidth="1"/>
    <col min="4365" max="4365" width="11" style="101" customWidth="1"/>
    <col min="4366" max="4366" width="9.453125" style="101" customWidth="1"/>
    <col min="4367" max="4367" width="10.81640625" style="101" customWidth="1"/>
    <col min="4368" max="4368" width="8" style="101" customWidth="1"/>
    <col min="4369" max="4373" width="0" style="101" hidden="1" customWidth="1"/>
    <col min="4374" max="4374" width="0.81640625" style="101" customWidth="1"/>
    <col min="4375" max="4375" width="11" style="101" customWidth="1"/>
    <col min="4376" max="4376" width="9.453125" style="101" customWidth="1"/>
    <col min="4377" max="4377" width="10.81640625" style="101" customWidth="1"/>
    <col min="4378" max="4378" width="8" style="101" customWidth="1"/>
    <col min="4379" max="4381" width="0" style="101" hidden="1" customWidth="1"/>
    <col min="4382" max="4382" width="9.1796875" style="101" customWidth="1"/>
    <col min="4383" max="4383" width="23.7265625" style="101" customWidth="1"/>
    <col min="4384" max="4608" width="9.1796875" style="101"/>
    <col min="4609" max="4609" width="47.54296875" style="101" customWidth="1"/>
    <col min="4610" max="4610" width="9.453125" style="101" customWidth="1"/>
    <col min="4611" max="4611" width="1.26953125" style="101" customWidth="1"/>
    <col min="4612" max="4612" width="11" style="101" customWidth="1"/>
    <col min="4613" max="4613" width="9.453125" style="101" customWidth="1"/>
    <col min="4614" max="4614" width="10.81640625" style="101" customWidth="1"/>
    <col min="4615" max="4615" width="8" style="101" customWidth="1"/>
    <col min="4616" max="4619" width="0" style="101" hidden="1" customWidth="1"/>
    <col min="4620" max="4620" width="1.26953125" style="101" customWidth="1"/>
    <col min="4621" max="4621" width="11" style="101" customWidth="1"/>
    <col min="4622" max="4622" width="9.453125" style="101" customWidth="1"/>
    <col min="4623" max="4623" width="10.81640625" style="101" customWidth="1"/>
    <col min="4624" max="4624" width="8" style="101" customWidth="1"/>
    <col min="4625" max="4629" width="0" style="101" hidden="1" customWidth="1"/>
    <col min="4630" max="4630" width="0.81640625" style="101" customWidth="1"/>
    <col min="4631" max="4631" width="11" style="101" customWidth="1"/>
    <col min="4632" max="4632" width="9.453125" style="101" customWidth="1"/>
    <col min="4633" max="4633" width="10.81640625" style="101" customWidth="1"/>
    <col min="4634" max="4634" width="8" style="101" customWidth="1"/>
    <col min="4635" max="4637" width="0" style="101" hidden="1" customWidth="1"/>
    <col min="4638" max="4638" width="9.1796875" style="101" customWidth="1"/>
    <col min="4639" max="4639" width="23.7265625" style="101" customWidth="1"/>
    <col min="4640" max="4864" width="9.1796875" style="101"/>
    <col min="4865" max="4865" width="47.54296875" style="101" customWidth="1"/>
    <col min="4866" max="4866" width="9.453125" style="101" customWidth="1"/>
    <col min="4867" max="4867" width="1.26953125" style="101" customWidth="1"/>
    <col min="4868" max="4868" width="11" style="101" customWidth="1"/>
    <col min="4869" max="4869" width="9.453125" style="101" customWidth="1"/>
    <col min="4870" max="4870" width="10.81640625" style="101" customWidth="1"/>
    <col min="4871" max="4871" width="8" style="101" customWidth="1"/>
    <col min="4872" max="4875" width="0" style="101" hidden="1" customWidth="1"/>
    <col min="4876" max="4876" width="1.26953125" style="101" customWidth="1"/>
    <col min="4877" max="4877" width="11" style="101" customWidth="1"/>
    <col min="4878" max="4878" width="9.453125" style="101" customWidth="1"/>
    <col min="4879" max="4879" width="10.81640625" style="101" customWidth="1"/>
    <col min="4880" max="4880" width="8" style="101" customWidth="1"/>
    <col min="4881" max="4885" width="0" style="101" hidden="1" customWidth="1"/>
    <col min="4886" max="4886" width="0.81640625" style="101" customWidth="1"/>
    <col min="4887" max="4887" width="11" style="101" customWidth="1"/>
    <col min="4888" max="4888" width="9.453125" style="101" customWidth="1"/>
    <col min="4889" max="4889" width="10.81640625" style="101" customWidth="1"/>
    <col min="4890" max="4890" width="8" style="101" customWidth="1"/>
    <col min="4891" max="4893" width="0" style="101" hidden="1" customWidth="1"/>
    <col min="4894" max="4894" width="9.1796875" style="101" customWidth="1"/>
    <col min="4895" max="4895" width="23.7265625" style="101" customWidth="1"/>
    <col min="4896" max="5120" width="9.1796875" style="101"/>
    <col min="5121" max="5121" width="47.54296875" style="101" customWidth="1"/>
    <col min="5122" max="5122" width="9.453125" style="101" customWidth="1"/>
    <col min="5123" max="5123" width="1.26953125" style="101" customWidth="1"/>
    <col min="5124" max="5124" width="11" style="101" customWidth="1"/>
    <col min="5125" max="5125" width="9.453125" style="101" customWidth="1"/>
    <col min="5126" max="5126" width="10.81640625" style="101" customWidth="1"/>
    <col min="5127" max="5127" width="8" style="101" customWidth="1"/>
    <col min="5128" max="5131" width="0" style="101" hidden="1" customWidth="1"/>
    <col min="5132" max="5132" width="1.26953125" style="101" customWidth="1"/>
    <col min="5133" max="5133" width="11" style="101" customWidth="1"/>
    <col min="5134" max="5134" width="9.453125" style="101" customWidth="1"/>
    <col min="5135" max="5135" width="10.81640625" style="101" customWidth="1"/>
    <col min="5136" max="5136" width="8" style="101" customWidth="1"/>
    <col min="5137" max="5141" width="0" style="101" hidden="1" customWidth="1"/>
    <col min="5142" max="5142" width="0.81640625" style="101" customWidth="1"/>
    <col min="5143" max="5143" width="11" style="101" customWidth="1"/>
    <col min="5144" max="5144" width="9.453125" style="101" customWidth="1"/>
    <col min="5145" max="5145" width="10.81640625" style="101" customWidth="1"/>
    <col min="5146" max="5146" width="8" style="101" customWidth="1"/>
    <col min="5147" max="5149" width="0" style="101" hidden="1" customWidth="1"/>
    <col min="5150" max="5150" width="9.1796875" style="101" customWidth="1"/>
    <col min="5151" max="5151" width="23.7265625" style="101" customWidth="1"/>
    <col min="5152" max="5376" width="9.1796875" style="101"/>
    <col min="5377" max="5377" width="47.54296875" style="101" customWidth="1"/>
    <col min="5378" max="5378" width="9.453125" style="101" customWidth="1"/>
    <col min="5379" max="5379" width="1.26953125" style="101" customWidth="1"/>
    <col min="5380" max="5380" width="11" style="101" customWidth="1"/>
    <col min="5381" max="5381" width="9.453125" style="101" customWidth="1"/>
    <col min="5382" max="5382" width="10.81640625" style="101" customWidth="1"/>
    <col min="5383" max="5383" width="8" style="101" customWidth="1"/>
    <col min="5384" max="5387" width="0" style="101" hidden="1" customWidth="1"/>
    <col min="5388" max="5388" width="1.26953125" style="101" customWidth="1"/>
    <col min="5389" max="5389" width="11" style="101" customWidth="1"/>
    <col min="5390" max="5390" width="9.453125" style="101" customWidth="1"/>
    <col min="5391" max="5391" width="10.81640625" style="101" customWidth="1"/>
    <col min="5392" max="5392" width="8" style="101" customWidth="1"/>
    <col min="5393" max="5397" width="0" style="101" hidden="1" customWidth="1"/>
    <col min="5398" max="5398" width="0.81640625" style="101" customWidth="1"/>
    <col min="5399" max="5399" width="11" style="101" customWidth="1"/>
    <col min="5400" max="5400" width="9.453125" style="101" customWidth="1"/>
    <col min="5401" max="5401" width="10.81640625" style="101" customWidth="1"/>
    <col min="5402" max="5402" width="8" style="101" customWidth="1"/>
    <col min="5403" max="5405" width="0" style="101" hidden="1" customWidth="1"/>
    <col min="5406" max="5406" width="9.1796875" style="101" customWidth="1"/>
    <col min="5407" max="5407" width="23.7265625" style="101" customWidth="1"/>
    <col min="5408" max="5632" width="9.1796875" style="101"/>
    <col min="5633" max="5633" width="47.54296875" style="101" customWidth="1"/>
    <col min="5634" max="5634" width="9.453125" style="101" customWidth="1"/>
    <col min="5635" max="5635" width="1.26953125" style="101" customWidth="1"/>
    <col min="5636" max="5636" width="11" style="101" customWidth="1"/>
    <col min="5637" max="5637" width="9.453125" style="101" customWidth="1"/>
    <col min="5638" max="5638" width="10.81640625" style="101" customWidth="1"/>
    <col min="5639" max="5639" width="8" style="101" customWidth="1"/>
    <col min="5640" max="5643" width="0" style="101" hidden="1" customWidth="1"/>
    <col min="5644" max="5644" width="1.26953125" style="101" customWidth="1"/>
    <col min="5645" max="5645" width="11" style="101" customWidth="1"/>
    <col min="5646" max="5646" width="9.453125" style="101" customWidth="1"/>
    <col min="5647" max="5647" width="10.81640625" style="101" customWidth="1"/>
    <col min="5648" max="5648" width="8" style="101" customWidth="1"/>
    <col min="5649" max="5653" width="0" style="101" hidden="1" customWidth="1"/>
    <col min="5654" max="5654" width="0.81640625" style="101" customWidth="1"/>
    <col min="5655" max="5655" width="11" style="101" customWidth="1"/>
    <col min="5656" max="5656" width="9.453125" style="101" customWidth="1"/>
    <col min="5657" max="5657" width="10.81640625" style="101" customWidth="1"/>
    <col min="5658" max="5658" width="8" style="101" customWidth="1"/>
    <col min="5659" max="5661" width="0" style="101" hidden="1" customWidth="1"/>
    <col min="5662" max="5662" width="9.1796875" style="101" customWidth="1"/>
    <col min="5663" max="5663" width="23.7265625" style="101" customWidth="1"/>
    <col min="5664" max="5888" width="9.1796875" style="101"/>
    <col min="5889" max="5889" width="47.54296875" style="101" customWidth="1"/>
    <col min="5890" max="5890" width="9.453125" style="101" customWidth="1"/>
    <col min="5891" max="5891" width="1.26953125" style="101" customWidth="1"/>
    <col min="5892" max="5892" width="11" style="101" customWidth="1"/>
    <col min="5893" max="5893" width="9.453125" style="101" customWidth="1"/>
    <col min="5894" max="5894" width="10.81640625" style="101" customWidth="1"/>
    <col min="5895" max="5895" width="8" style="101" customWidth="1"/>
    <col min="5896" max="5899" width="0" style="101" hidden="1" customWidth="1"/>
    <col min="5900" max="5900" width="1.26953125" style="101" customWidth="1"/>
    <col min="5901" max="5901" width="11" style="101" customWidth="1"/>
    <col min="5902" max="5902" width="9.453125" style="101" customWidth="1"/>
    <col min="5903" max="5903" width="10.81640625" style="101" customWidth="1"/>
    <col min="5904" max="5904" width="8" style="101" customWidth="1"/>
    <col min="5905" max="5909" width="0" style="101" hidden="1" customWidth="1"/>
    <col min="5910" max="5910" width="0.81640625" style="101" customWidth="1"/>
    <col min="5911" max="5911" width="11" style="101" customWidth="1"/>
    <col min="5912" max="5912" width="9.453125" style="101" customWidth="1"/>
    <col min="5913" max="5913" width="10.81640625" style="101" customWidth="1"/>
    <col min="5914" max="5914" width="8" style="101" customWidth="1"/>
    <col min="5915" max="5917" width="0" style="101" hidden="1" customWidth="1"/>
    <col min="5918" max="5918" width="9.1796875" style="101" customWidth="1"/>
    <col min="5919" max="5919" width="23.7265625" style="101" customWidth="1"/>
    <col min="5920" max="6144" width="9.1796875" style="101"/>
    <col min="6145" max="6145" width="47.54296875" style="101" customWidth="1"/>
    <col min="6146" max="6146" width="9.453125" style="101" customWidth="1"/>
    <col min="6147" max="6147" width="1.26953125" style="101" customWidth="1"/>
    <col min="6148" max="6148" width="11" style="101" customWidth="1"/>
    <col min="6149" max="6149" width="9.453125" style="101" customWidth="1"/>
    <col min="6150" max="6150" width="10.81640625" style="101" customWidth="1"/>
    <col min="6151" max="6151" width="8" style="101" customWidth="1"/>
    <col min="6152" max="6155" width="0" style="101" hidden="1" customWidth="1"/>
    <col min="6156" max="6156" width="1.26953125" style="101" customWidth="1"/>
    <col min="6157" max="6157" width="11" style="101" customWidth="1"/>
    <col min="6158" max="6158" width="9.453125" style="101" customWidth="1"/>
    <col min="6159" max="6159" width="10.81640625" style="101" customWidth="1"/>
    <col min="6160" max="6160" width="8" style="101" customWidth="1"/>
    <col min="6161" max="6165" width="0" style="101" hidden="1" customWidth="1"/>
    <col min="6166" max="6166" width="0.81640625" style="101" customWidth="1"/>
    <col min="6167" max="6167" width="11" style="101" customWidth="1"/>
    <col min="6168" max="6168" width="9.453125" style="101" customWidth="1"/>
    <col min="6169" max="6169" width="10.81640625" style="101" customWidth="1"/>
    <col min="6170" max="6170" width="8" style="101" customWidth="1"/>
    <col min="6171" max="6173" width="0" style="101" hidden="1" customWidth="1"/>
    <col min="6174" max="6174" width="9.1796875" style="101" customWidth="1"/>
    <col min="6175" max="6175" width="23.7265625" style="101" customWidth="1"/>
    <col min="6176" max="6400" width="9.1796875" style="101"/>
    <col min="6401" max="6401" width="47.54296875" style="101" customWidth="1"/>
    <col min="6402" max="6402" width="9.453125" style="101" customWidth="1"/>
    <col min="6403" max="6403" width="1.26953125" style="101" customWidth="1"/>
    <col min="6404" max="6404" width="11" style="101" customWidth="1"/>
    <col min="6405" max="6405" width="9.453125" style="101" customWidth="1"/>
    <col min="6406" max="6406" width="10.81640625" style="101" customWidth="1"/>
    <col min="6407" max="6407" width="8" style="101" customWidth="1"/>
    <col min="6408" max="6411" width="0" style="101" hidden="1" customWidth="1"/>
    <col min="6412" max="6412" width="1.26953125" style="101" customWidth="1"/>
    <col min="6413" max="6413" width="11" style="101" customWidth="1"/>
    <col min="6414" max="6414" width="9.453125" style="101" customWidth="1"/>
    <col min="6415" max="6415" width="10.81640625" style="101" customWidth="1"/>
    <col min="6416" max="6416" width="8" style="101" customWidth="1"/>
    <col min="6417" max="6421" width="0" style="101" hidden="1" customWidth="1"/>
    <col min="6422" max="6422" width="0.81640625" style="101" customWidth="1"/>
    <col min="6423" max="6423" width="11" style="101" customWidth="1"/>
    <col min="6424" max="6424" width="9.453125" style="101" customWidth="1"/>
    <col min="6425" max="6425" width="10.81640625" style="101" customWidth="1"/>
    <col min="6426" max="6426" width="8" style="101" customWidth="1"/>
    <col min="6427" max="6429" width="0" style="101" hidden="1" customWidth="1"/>
    <col min="6430" max="6430" width="9.1796875" style="101" customWidth="1"/>
    <col min="6431" max="6431" width="23.7265625" style="101" customWidth="1"/>
    <col min="6432" max="6656" width="9.1796875" style="101"/>
    <col min="6657" max="6657" width="47.54296875" style="101" customWidth="1"/>
    <col min="6658" max="6658" width="9.453125" style="101" customWidth="1"/>
    <col min="6659" max="6659" width="1.26953125" style="101" customWidth="1"/>
    <col min="6660" max="6660" width="11" style="101" customWidth="1"/>
    <col min="6661" max="6661" width="9.453125" style="101" customWidth="1"/>
    <col min="6662" max="6662" width="10.81640625" style="101" customWidth="1"/>
    <col min="6663" max="6663" width="8" style="101" customWidth="1"/>
    <col min="6664" max="6667" width="0" style="101" hidden="1" customWidth="1"/>
    <col min="6668" max="6668" width="1.26953125" style="101" customWidth="1"/>
    <col min="6669" max="6669" width="11" style="101" customWidth="1"/>
    <col min="6670" max="6670" width="9.453125" style="101" customWidth="1"/>
    <col min="6671" max="6671" width="10.81640625" style="101" customWidth="1"/>
    <col min="6672" max="6672" width="8" style="101" customWidth="1"/>
    <col min="6673" max="6677" width="0" style="101" hidden="1" customWidth="1"/>
    <col min="6678" max="6678" width="0.81640625" style="101" customWidth="1"/>
    <col min="6679" max="6679" width="11" style="101" customWidth="1"/>
    <col min="6680" max="6680" width="9.453125" style="101" customWidth="1"/>
    <col min="6681" max="6681" width="10.81640625" style="101" customWidth="1"/>
    <col min="6682" max="6682" width="8" style="101" customWidth="1"/>
    <col min="6683" max="6685" width="0" style="101" hidden="1" customWidth="1"/>
    <col min="6686" max="6686" width="9.1796875" style="101" customWidth="1"/>
    <col min="6687" max="6687" width="23.7265625" style="101" customWidth="1"/>
    <col min="6688" max="6912" width="9.1796875" style="101"/>
    <col min="6913" max="6913" width="47.54296875" style="101" customWidth="1"/>
    <col min="6914" max="6914" width="9.453125" style="101" customWidth="1"/>
    <col min="6915" max="6915" width="1.26953125" style="101" customWidth="1"/>
    <col min="6916" max="6916" width="11" style="101" customWidth="1"/>
    <col min="6917" max="6917" width="9.453125" style="101" customWidth="1"/>
    <col min="6918" max="6918" width="10.81640625" style="101" customWidth="1"/>
    <col min="6919" max="6919" width="8" style="101" customWidth="1"/>
    <col min="6920" max="6923" width="0" style="101" hidden="1" customWidth="1"/>
    <col min="6924" max="6924" width="1.26953125" style="101" customWidth="1"/>
    <col min="6925" max="6925" width="11" style="101" customWidth="1"/>
    <col min="6926" max="6926" width="9.453125" style="101" customWidth="1"/>
    <col min="6927" max="6927" width="10.81640625" style="101" customWidth="1"/>
    <col min="6928" max="6928" width="8" style="101" customWidth="1"/>
    <col min="6929" max="6933" width="0" style="101" hidden="1" customWidth="1"/>
    <col min="6934" max="6934" width="0.81640625" style="101" customWidth="1"/>
    <col min="6935" max="6935" width="11" style="101" customWidth="1"/>
    <col min="6936" max="6936" width="9.453125" style="101" customWidth="1"/>
    <col min="6937" max="6937" width="10.81640625" style="101" customWidth="1"/>
    <col min="6938" max="6938" width="8" style="101" customWidth="1"/>
    <col min="6939" max="6941" width="0" style="101" hidden="1" customWidth="1"/>
    <col min="6942" max="6942" width="9.1796875" style="101" customWidth="1"/>
    <col min="6943" max="6943" width="23.7265625" style="101" customWidth="1"/>
    <col min="6944" max="7168" width="9.1796875" style="101"/>
    <col min="7169" max="7169" width="47.54296875" style="101" customWidth="1"/>
    <col min="7170" max="7170" width="9.453125" style="101" customWidth="1"/>
    <col min="7171" max="7171" width="1.26953125" style="101" customWidth="1"/>
    <col min="7172" max="7172" width="11" style="101" customWidth="1"/>
    <col min="7173" max="7173" width="9.453125" style="101" customWidth="1"/>
    <col min="7174" max="7174" width="10.81640625" style="101" customWidth="1"/>
    <col min="7175" max="7175" width="8" style="101" customWidth="1"/>
    <col min="7176" max="7179" width="0" style="101" hidden="1" customWidth="1"/>
    <col min="7180" max="7180" width="1.26953125" style="101" customWidth="1"/>
    <col min="7181" max="7181" width="11" style="101" customWidth="1"/>
    <col min="7182" max="7182" width="9.453125" style="101" customWidth="1"/>
    <col min="7183" max="7183" width="10.81640625" style="101" customWidth="1"/>
    <col min="7184" max="7184" width="8" style="101" customWidth="1"/>
    <col min="7185" max="7189" width="0" style="101" hidden="1" customWidth="1"/>
    <col min="7190" max="7190" width="0.81640625" style="101" customWidth="1"/>
    <col min="7191" max="7191" width="11" style="101" customWidth="1"/>
    <col min="7192" max="7192" width="9.453125" style="101" customWidth="1"/>
    <col min="7193" max="7193" width="10.81640625" style="101" customWidth="1"/>
    <col min="7194" max="7194" width="8" style="101" customWidth="1"/>
    <col min="7195" max="7197" width="0" style="101" hidden="1" customWidth="1"/>
    <col min="7198" max="7198" width="9.1796875" style="101" customWidth="1"/>
    <col min="7199" max="7199" width="23.7265625" style="101" customWidth="1"/>
    <col min="7200" max="7424" width="9.1796875" style="101"/>
    <col min="7425" max="7425" width="47.54296875" style="101" customWidth="1"/>
    <col min="7426" max="7426" width="9.453125" style="101" customWidth="1"/>
    <col min="7427" max="7427" width="1.26953125" style="101" customWidth="1"/>
    <col min="7428" max="7428" width="11" style="101" customWidth="1"/>
    <col min="7429" max="7429" width="9.453125" style="101" customWidth="1"/>
    <col min="7430" max="7430" width="10.81640625" style="101" customWidth="1"/>
    <col min="7431" max="7431" width="8" style="101" customWidth="1"/>
    <col min="7432" max="7435" width="0" style="101" hidden="1" customWidth="1"/>
    <col min="7436" max="7436" width="1.26953125" style="101" customWidth="1"/>
    <col min="7437" max="7437" width="11" style="101" customWidth="1"/>
    <col min="7438" max="7438" width="9.453125" style="101" customWidth="1"/>
    <col min="7439" max="7439" width="10.81640625" style="101" customWidth="1"/>
    <col min="7440" max="7440" width="8" style="101" customWidth="1"/>
    <col min="7441" max="7445" width="0" style="101" hidden="1" customWidth="1"/>
    <col min="7446" max="7446" width="0.81640625" style="101" customWidth="1"/>
    <col min="7447" max="7447" width="11" style="101" customWidth="1"/>
    <col min="7448" max="7448" width="9.453125" style="101" customWidth="1"/>
    <col min="7449" max="7449" width="10.81640625" style="101" customWidth="1"/>
    <col min="7450" max="7450" width="8" style="101" customWidth="1"/>
    <col min="7451" max="7453" width="0" style="101" hidden="1" customWidth="1"/>
    <col min="7454" max="7454" width="9.1796875" style="101" customWidth="1"/>
    <col min="7455" max="7455" width="23.7265625" style="101" customWidth="1"/>
    <col min="7456" max="7680" width="9.1796875" style="101"/>
    <col min="7681" max="7681" width="47.54296875" style="101" customWidth="1"/>
    <col min="7682" max="7682" width="9.453125" style="101" customWidth="1"/>
    <col min="7683" max="7683" width="1.26953125" style="101" customWidth="1"/>
    <col min="7684" max="7684" width="11" style="101" customWidth="1"/>
    <col min="7685" max="7685" width="9.453125" style="101" customWidth="1"/>
    <col min="7686" max="7686" width="10.81640625" style="101" customWidth="1"/>
    <col min="7687" max="7687" width="8" style="101" customWidth="1"/>
    <col min="7688" max="7691" width="0" style="101" hidden="1" customWidth="1"/>
    <col min="7692" max="7692" width="1.26953125" style="101" customWidth="1"/>
    <col min="7693" max="7693" width="11" style="101" customWidth="1"/>
    <col min="7694" max="7694" width="9.453125" style="101" customWidth="1"/>
    <col min="7695" max="7695" width="10.81640625" style="101" customWidth="1"/>
    <col min="7696" max="7696" width="8" style="101" customWidth="1"/>
    <col min="7697" max="7701" width="0" style="101" hidden="1" customWidth="1"/>
    <col min="7702" max="7702" width="0.81640625" style="101" customWidth="1"/>
    <col min="7703" max="7703" width="11" style="101" customWidth="1"/>
    <col min="7704" max="7704" width="9.453125" style="101" customWidth="1"/>
    <col min="7705" max="7705" width="10.81640625" style="101" customWidth="1"/>
    <col min="7706" max="7706" width="8" style="101" customWidth="1"/>
    <col min="7707" max="7709" width="0" style="101" hidden="1" customWidth="1"/>
    <col min="7710" max="7710" width="9.1796875" style="101" customWidth="1"/>
    <col min="7711" max="7711" width="23.7265625" style="101" customWidth="1"/>
    <col min="7712" max="7936" width="9.1796875" style="101"/>
    <col min="7937" max="7937" width="47.54296875" style="101" customWidth="1"/>
    <col min="7938" max="7938" width="9.453125" style="101" customWidth="1"/>
    <col min="7939" max="7939" width="1.26953125" style="101" customWidth="1"/>
    <col min="7940" max="7940" width="11" style="101" customWidth="1"/>
    <col min="7941" max="7941" width="9.453125" style="101" customWidth="1"/>
    <col min="7942" max="7942" width="10.81640625" style="101" customWidth="1"/>
    <col min="7943" max="7943" width="8" style="101" customWidth="1"/>
    <col min="7944" max="7947" width="0" style="101" hidden="1" customWidth="1"/>
    <col min="7948" max="7948" width="1.26953125" style="101" customWidth="1"/>
    <col min="7949" max="7949" width="11" style="101" customWidth="1"/>
    <col min="7950" max="7950" width="9.453125" style="101" customWidth="1"/>
    <col min="7951" max="7951" width="10.81640625" style="101" customWidth="1"/>
    <col min="7952" max="7952" width="8" style="101" customWidth="1"/>
    <col min="7953" max="7957" width="0" style="101" hidden="1" customWidth="1"/>
    <col min="7958" max="7958" width="0.81640625" style="101" customWidth="1"/>
    <col min="7959" max="7959" width="11" style="101" customWidth="1"/>
    <col min="7960" max="7960" width="9.453125" style="101" customWidth="1"/>
    <col min="7961" max="7961" width="10.81640625" style="101" customWidth="1"/>
    <col min="7962" max="7962" width="8" style="101" customWidth="1"/>
    <col min="7963" max="7965" width="0" style="101" hidden="1" customWidth="1"/>
    <col min="7966" max="7966" width="9.1796875" style="101" customWidth="1"/>
    <col min="7967" max="7967" width="23.7265625" style="101" customWidth="1"/>
    <col min="7968" max="8192" width="9.1796875" style="101"/>
    <col min="8193" max="8193" width="47.54296875" style="101" customWidth="1"/>
    <col min="8194" max="8194" width="9.453125" style="101" customWidth="1"/>
    <col min="8195" max="8195" width="1.26953125" style="101" customWidth="1"/>
    <col min="8196" max="8196" width="11" style="101" customWidth="1"/>
    <col min="8197" max="8197" width="9.453125" style="101" customWidth="1"/>
    <col min="8198" max="8198" width="10.81640625" style="101" customWidth="1"/>
    <col min="8199" max="8199" width="8" style="101" customWidth="1"/>
    <col min="8200" max="8203" width="0" style="101" hidden="1" customWidth="1"/>
    <col min="8204" max="8204" width="1.26953125" style="101" customWidth="1"/>
    <col min="8205" max="8205" width="11" style="101" customWidth="1"/>
    <col min="8206" max="8206" width="9.453125" style="101" customWidth="1"/>
    <col min="8207" max="8207" width="10.81640625" style="101" customWidth="1"/>
    <col min="8208" max="8208" width="8" style="101" customWidth="1"/>
    <col min="8209" max="8213" width="0" style="101" hidden="1" customWidth="1"/>
    <col min="8214" max="8214" width="0.81640625" style="101" customWidth="1"/>
    <col min="8215" max="8215" width="11" style="101" customWidth="1"/>
    <col min="8216" max="8216" width="9.453125" style="101" customWidth="1"/>
    <col min="8217" max="8217" width="10.81640625" style="101" customWidth="1"/>
    <col min="8218" max="8218" width="8" style="101" customWidth="1"/>
    <col min="8219" max="8221" width="0" style="101" hidden="1" customWidth="1"/>
    <col min="8222" max="8222" width="9.1796875" style="101" customWidth="1"/>
    <col min="8223" max="8223" width="23.7265625" style="101" customWidth="1"/>
    <col min="8224" max="8448" width="9.1796875" style="101"/>
    <col min="8449" max="8449" width="47.54296875" style="101" customWidth="1"/>
    <col min="8450" max="8450" width="9.453125" style="101" customWidth="1"/>
    <col min="8451" max="8451" width="1.26953125" style="101" customWidth="1"/>
    <col min="8452" max="8452" width="11" style="101" customWidth="1"/>
    <col min="8453" max="8453" width="9.453125" style="101" customWidth="1"/>
    <col min="8454" max="8454" width="10.81640625" style="101" customWidth="1"/>
    <col min="8455" max="8455" width="8" style="101" customWidth="1"/>
    <col min="8456" max="8459" width="0" style="101" hidden="1" customWidth="1"/>
    <col min="8460" max="8460" width="1.26953125" style="101" customWidth="1"/>
    <col min="8461" max="8461" width="11" style="101" customWidth="1"/>
    <col min="8462" max="8462" width="9.453125" style="101" customWidth="1"/>
    <col min="8463" max="8463" width="10.81640625" style="101" customWidth="1"/>
    <col min="8464" max="8464" width="8" style="101" customWidth="1"/>
    <col min="8465" max="8469" width="0" style="101" hidden="1" customWidth="1"/>
    <col min="8470" max="8470" width="0.81640625" style="101" customWidth="1"/>
    <col min="8471" max="8471" width="11" style="101" customWidth="1"/>
    <col min="8472" max="8472" width="9.453125" style="101" customWidth="1"/>
    <col min="8473" max="8473" width="10.81640625" style="101" customWidth="1"/>
    <col min="8474" max="8474" width="8" style="101" customWidth="1"/>
    <col min="8475" max="8477" width="0" style="101" hidden="1" customWidth="1"/>
    <col min="8478" max="8478" width="9.1796875" style="101" customWidth="1"/>
    <col min="8479" max="8479" width="23.7265625" style="101" customWidth="1"/>
    <col min="8480" max="8704" width="9.1796875" style="101"/>
    <col min="8705" max="8705" width="47.54296875" style="101" customWidth="1"/>
    <col min="8706" max="8706" width="9.453125" style="101" customWidth="1"/>
    <col min="8707" max="8707" width="1.26953125" style="101" customWidth="1"/>
    <col min="8708" max="8708" width="11" style="101" customWidth="1"/>
    <col min="8709" max="8709" width="9.453125" style="101" customWidth="1"/>
    <col min="8710" max="8710" width="10.81640625" style="101" customWidth="1"/>
    <col min="8711" max="8711" width="8" style="101" customWidth="1"/>
    <col min="8712" max="8715" width="0" style="101" hidden="1" customWidth="1"/>
    <col min="8716" max="8716" width="1.26953125" style="101" customWidth="1"/>
    <col min="8717" max="8717" width="11" style="101" customWidth="1"/>
    <col min="8718" max="8718" width="9.453125" style="101" customWidth="1"/>
    <col min="8719" max="8719" width="10.81640625" style="101" customWidth="1"/>
    <col min="8720" max="8720" width="8" style="101" customWidth="1"/>
    <col min="8721" max="8725" width="0" style="101" hidden="1" customWidth="1"/>
    <col min="8726" max="8726" width="0.81640625" style="101" customWidth="1"/>
    <col min="8727" max="8727" width="11" style="101" customWidth="1"/>
    <col min="8728" max="8728" width="9.453125" style="101" customWidth="1"/>
    <col min="8729" max="8729" width="10.81640625" style="101" customWidth="1"/>
    <col min="8730" max="8730" width="8" style="101" customWidth="1"/>
    <col min="8731" max="8733" width="0" style="101" hidden="1" customWidth="1"/>
    <col min="8734" max="8734" width="9.1796875" style="101" customWidth="1"/>
    <col min="8735" max="8735" width="23.7265625" style="101" customWidth="1"/>
    <col min="8736" max="8960" width="9.1796875" style="101"/>
    <col min="8961" max="8961" width="47.54296875" style="101" customWidth="1"/>
    <col min="8962" max="8962" width="9.453125" style="101" customWidth="1"/>
    <col min="8963" max="8963" width="1.26953125" style="101" customWidth="1"/>
    <col min="8964" max="8964" width="11" style="101" customWidth="1"/>
    <col min="8965" max="8965" width="9.453125" style="101" customWidth="1"/>
    <col min="8966" max="8966" width="10.81640625" style="101" customWidth="1"/>
    <col min="8967" max="8967" width="8" style="101" customWidth="1"/>
    <col min="8968" max="8971" width="0" style="101" hidden="1" customWidth="1"/>
    <col min="8972" max="8972" width="1.26953125" style="101" customWidth="1"/>
    <col min="8973" max="8973" width="11" style="101" customWidth="1"/>
    <col min="8974" max="8974" width="9.453125" style="101" customWidth="1"/>
    <col min="8975" max="8975" width="10.81640625" style="101" customWidth="1"/>
    <col min="8976" max="8976" width="8" style="101" customWidth="1"/>
    <col min="8977" max="8981" width="0" style="101" hidden="1" customWidth="1"/>
    <col min="8982" max="8982" width="0.81640625" style="101" customWidth="1"/>
    <col min="8983" max="8983" width="11" style="101" customWidth="1"/>
    <col min="8984" max="8984" width="9.453125" style="101" customWidth="1"/>
    <col min="8985" max="8985" width="10.81640625" style="101" customWidth="1"/>
    <col min="8986" max="8986" width="8" style="101" customWidth="1"/>
    <col min="8987" max="8989" width="0" style="101" hidden="1" customWidth="1"/>
    <col min="8990" max="8990" width="9.1796875" style="101" customWidth="1"/>
    <col min="8991" max="8991" width="23.7265625" style="101" customWidth="1"/>
    <col min="8992" max="9216" width="9.1796875" style="101"/>
    <col min="9217" max="9217" width="47.54296875" style="101" customWidth="1"/>
    <col min="9218" max="9218" width="9.453125" style="101" customWidth="1"/>
    <col min="9219" max="9219" width="1.26953125" style="101" customWidth="1"/>
    <col min="9220" max="9220" width="11" style="101" customWidth="1"/>
    <col min="9221" max="9221" width="9.453125" style="101" customWidth="1"/>
    <col min="9222" max="9222" width="10.81640625" style="101" customWidth="1"/>
    <col min="9223" max="9223" width="8" style="101" customWidth="1"/>
    <col min="9224" max="9227" width="0" style="101" hidden="1" customWidth="1"/>
    <col min="9228" max="9228" width="1.26953125" style="101" customWidth="1"/>
    <col min="9229" max="9229" width="11" style="101" customWidth="1"/>
    <col min="9230" max="9230" width="9.453125" style="101" customWidth="1"/>
    <col min="9231" max="9231" width="10.81640625" style="101" customWidth="1"/>
    <col min="9232" max="9232" width="8" style="101" customWidth="1"/>
    <col min="9233" max="9237" width="0" style="101" hidden="1" customWidth="1"/>
    <col min="9238" max="9238" width="0.81640625" style="101" customWidth="1"/>
    <col min="9239" max="9239" width="11" style="101" customWidth="1"/>
    <col min="9240" max="9240" width="9.453125" style="101" customWidth="1"/>
    <col min="9241" max="9241" width="10.81640625" style="101" customWidth="1"/>
    <col min="9242" max="9242" width="8" style="101" customWidth="1"/>
    <col min="9243" max="9245" width="0" style="101" hidden="1" customWidth="1"/>
    <col min="9246" max="9246" width="9.1796875" style="101" customWidth="1"/>
    <col min="9247" max="9247" width="23.7265625" style="101" customWidth="1"/>
    <col min="9248" max="9472" width="9.1796875" style="101"/>
    <col min="9473" max="9473" width="47.54296875" style="101" customWidth="1"/>
    <col min="9474" max="9474" width="9.453125" style="101" customWidth="1"/>
    <col min="9475" max="9475" width="1.26953125" style="101" customWidth="1"/>
    <col min="9476" max="9476" width="11" style="101" customWidth="1"/>
    <col min="9477" max="9477" width="9.453125" style="101" customWidth="1"/>
    <col min="9478" max="9478" width="10.81640625" style="101" customWidth="1"/>
    <col min="9479" max="9479" width="8" style="101" customWidth="1"/>
    <col min="9480" max="9483" width="0" style="101" hidden="1" customWidth="1"/>
    <col min="9484" max="9484" width="1.26953125" style="101" customWidth="1"/>
    <col min="9485" max="9485" width="11" style="101" customWidth="1"/>
    <col min="9486" max="9486" width="9.453125" style="101" customWidth="1"/>
    <col min="9487" max="9487" width="10.81640625" style="101" customWidth="1"/>
    <col min="9488" max="9488" width="8" style="101" customWidth="1"/>
    <col min="9489" max="9493" width="0" style="101" hidden="1" customWidth="1"/>
    <col min="9494" max="9494" width="0.81640625" style="101" customWidth="1"/>
    <col min="9495" max="9495" width="11" style="101" customWidth="1"/>
    <col min="9496" max="9496" width="9.453125" style="101" customWidth="1"/>
    <col min="9497" max="9497" width="10.81640625" style="101" customWidth="1"/>
    <col min="9498" max="9498" width="8" style="101" customWidth="1"/>
    <col min="9499" max="9501" width="0" style="101" hidden="1" customWidth="1"/>
    <col min="9502" max="9502" width="9.1796875" style="101" customWidth="1"/>
    <col min="9503" max="9503" width="23.7265625" style="101" customWidth="1"/>
    <col min="9504" max="9728" width="9.1796875" style="101"/>
    <col min="9729" max="9729" width="47.54296875" style="101" customWidth="1"/>
    <col min="9730" max="9730" width="9.453125" style="101" customWidth="1"/>
    <col min="9731" max="9731" width="1.26953125" style="101" customWidth="1"/>
    <col min="9732" max="9732" width="11" style="101" customWidth="1"/>
    <col min="9733" max="9733" width="9.453125" style="101" customWidth="1"/>
    <col min="9734" max="9734" width="10.81640625" style="101" customWidth="1"/>
    <col min="9735" max="9735" width="8" style="101" customWidth="1"/>
    <col min="9736" max="9739" width="0" style="101" hidden="1" customWidth="1"/>
    <col min="9740" max="9740" width="1.26953125" style="101" customWidth="1"/>
    <col min="9741" max="9741" width="11" style="101" customWidth="1"/>
    <col min="9742" max="9742" width="9.453125" style="101" customWidth="1"/>
    <col min="9743" max="9743" width="10.81640625" style="101" customWidth="1"/>
    <col min="9744" max="9744" width="8" style="101" customWidth="1"/>
    <col min="9745" max="9749" width="0" style="101" hidden="1" customWidth="1"/>
    <col min="9750" max="9750" width="0.81640625" style="101" customWidth="1"/>
    <col min="9751" max="9751" width="11" style="101" customWidth="1"/>
    <col min="9752" max="9752" width="9.453125" style="101" customWidth="1"/>
    <col min="9753" max="9753" width="10.81640625" style="101" customWidth="1"/>
    <col min="9754" max="9754" width="8" style="101" customWidth="1"/>
    <col min="9755" max="9757" width="0" style="101" hidden="1" customWidth="1"/>
    <col min="9758" max="9758" width="9.1796875" style="101" customWidth="1"/>
    <col min="9759" max="9759" width="23.7265625" style="101" customWidth="1"/>
    <col min="9760" max="9984" width="9.1796875" style="101"/>
    <col min="9985" max="9985" width="47.54296875" style="101" customWidth="1"/>
    <col min="9986" max="9986" width="9.453125" style="101" customWidth="1"/>
    <col min="9987" max="9987" width="1.26953125" style="101" customWidth="1"/>
    <col min="9988" max="9988" width="11" style="101" customWidth="1"/>
    <col min="9989" max="9989" width="9.453125" style="101" customWidth="1"/>
    <col min="9990" max="9990" width="10.81640625" style="101" customWidth="1"/>
    <col min="9991" max="9991" width="8" style="101" customWidth="1"/>
    <col min="9992" max="9995" width="0" style="101" hidden="1" customWidth="1"/>
    <col min="9996" max="9996" width="1.26953125" style="101" customWidth="1"/>
    <col min="9997" max="9997" width="11" style="101" customWidth="1"/>
    <col min="9998" max="9998" width="9.453125" style="101" customWidth="1"/>
    <col min="9999" max="9999" width="10.81640625" style="101" customWidth="1"/>
    <col min="10000" max="10000" width="8" style="101" customWidth="1"/>
    <col min="10001" max="10005" width="0" style="101" hidden="1" customWidth="1"/>
    <col min="10006" max="10006" width="0.81640625" style="101" customWidth="1"/>
    <col min="10007" max="10007" width="11" style="101" customWidth="1"/>
    <col min="10008" max="10008" width="9.453125" style="101" customWidth="1"/>
    <col min="10009" max="10009" width="10.81640625" style="101" customWidth="1"/>
    <col min="10010" max="10010" width="8" style="101" customWidth="1"/>
    <col min="10011" max="10013" width="0" style="101" hidden="1" customWidth="1"/>
    <col min="10014" max="10014" width="9.1796875" style="101" customWidth="1"/>
    <col min="10015" max="10015" width="23.7265625" style="101" customWidth="1"/>
    <col min="10016" max="10240" width="9.1796875" style="101"/>
    <col min="10241" max="10241" width="47.54296875" style="101" customWidth="1"/>
    <col min="10242" max="10242" width="9.453125" style="101" customWidth="1"/>
    <col min="10243" max="10243" width="1.26953125" style="101" customWidth="1"/>
    <col min="10244" max="10244" width="11" style="101" customWidth="1"/>
    <col min="10245" max="10245" width="9.453125" style="101" customWidth="1"/>
    <col min="10246" max="10246" width="10.81640625" style="101" customWidth="1"/>
    <col min="10247" max="10247" width="8" style="101" customWidth="1"/>
    <col min="10248" max="10251" width="0" style="101" hidden="1" customWidth="1"/>
    <col min="10252" max="10252" width="1.26953125" style="101" customWidth="1"/>
    <col min="10253" max="10253" width="11" style="101" customWidth="1"/>
    <col min="10254" max="10254" width="9.453125" style="101" customWidth="1"/>
    <col min="10255" max="10255" width="10.81640625" style="101" customWidth="1"/>
    <col min="10256" max="10256" width="8" style="101" customWidth="1"/>
    <col min="10257" max="10261" width="0" style="101" hidden="1" customWidth="1"/>
    <col min="10262" max="10262" width="0.81640625" style="101" customWidth="1"/>
    <col min="10263" max="10263" width="11" style="101" customWidth="1"/>
    <col min="10264" max="10264" width="9.453125" style="101" customWidth="1"/>
    <col min="10265" max="10265" width="10.81640625" style="101" customWidth="1"/>
    <col min="10266" max="10266" width="8" style="101" customWidth="1"/>
    <col min="10267" max="10269" width="0" style="101" hidden="1" customWidth="1"/>
    <col min="10270" max="10270" width="9.1796875" style="101" customWidth="1"/>
    <col min="10271" max="10271" width="23.7265625" style="101" customWidth="1"/>
    <col min="10272" max="10496" width="9.1796875" style="101"/>
    <col min="10497" max="10497" width="47.54296875" style="101" customWidth="1"/>
    <col min="10498" max="10498" width="9.453125" style="101" customWidth="1"/>
    <col min="10499" max="10499" width="1.26953125" style="101" customWidth="1"/>
    <col min="10500" max="10500" width="11" style="101" customWidth="1"/>
    <col min="10501" max="10501" width="9.453125" style="101" customWidth="1"/>
    <col min="10502" max="10502" width="10.81640625" style="101" customWidth="1"/>
    <col min="10503" max="10503" width="8" style="101" customWidth="1"/>
    <col min="10504" max="10507" width="0" style="101" hidden="1" customWidth="1"/>
    <col min="10508" max="10508" width="1.26953125" style="101" customWidth="1"/>
    <col min="10509" max="10509" width="11" style="101" customWidth="1"/>
    <col min="10510" max="10510" width="9.453125" style="101" customWidth="1"/>
    <col min="10511" max="10511" width="10.81640625" style="101" customWidth="1"/>
    <col min="10512" max="10512" width="8" style="101" customWidth="1"/>
    <col min="10513" max="10517" width="0" style="101" hidden="1" customWidth="1"/>
    <col min="10518" max="10518" width="0.81640625" style="101" customWidth="1"/>
    <col min="10519" max="10519" width="11" style="101" customWidth="1"/>
    <col min="10520" max="10520" width="9.453125" style="101" customWidth="1"/>
    <col min="10521" max="10521" width="10.81640625" style="101" customWidth="1"/>
    <col min="10522" max="10522" width="8" style="101" customWidth="1"/>
    <col min="10523" max="10525" width="0" style="101" hidden="1" customWidth="1"/>
    <col min="10526" max="10526" width="9.1796875" style="101" customWidth="1"/>
    <col min="10527" max="10527" width="23.7265625" style="101" customWidth="1"/>
    <col min="10528" max="10752" width="9.1796875" style="101"/>
    <col min="10753" max="10753" width="47.54296875" style="101" customWidth="1"/>
    <col min="10754" max="10754" width="9.453125" style="101" customWidth="1"/>
    <col min="10755" max="10755" width="1.26953125" style="101" customWidth="1"/>
    <col min="10756" max="10756" width="11" style="101" customWidth="1"/>
    <col min="10757" max="10757" width="9.453125" style="101" customWidth="1"/>
    <col min="10758" max="10758" width="10.81640625" style="101" customWidth="1"/>
    <col min="10759" max="10759" width="8" style="101" customWidth="1"/>
    <col min="10760" max="10763" width="0" style="101" hidden="1" customWidth="1"/>
    <col min="10764" max="10764" width="1.26953125" style="101" customWidth="1"/>
    <col min="10765" max="10765" width="11" style="101" customWidth="1"/>
    <col min="10766" max="10766" width="9.453125" style="101" customWidth="1"/>
    <col min="10767" max="10767" width="10.81640625" style="101" customWidth="1"/>
    <col min="10768" max="10768" width="8" style="101" customWidth="1"/>
    <col min="10769" max="10773" width="0" style="101" hidden="1" customWidth="1"/>
    <col min="10774" max="10774" width="0.81640625" style="101" customWidth="1"/>
    <col min="10775" max="10775" width="11" style="101" customWidth="1"/>
    <col min="10776" max="10776" width="9.453125" style="101" customWidth="1"/>
    <col min="10777" max="10777" width="10.81640625" style="101" customWidth="1"/>
    <col min="10778" max="10778" width="8" style="101" customWidth="1"/>
    <col min="10779" max="10781" width="0" style="101" hidden="1" customWidth="1"/>
    <col min="10782" max="10782" width="9.1796875" style="101" customWidth="1"/>
    <col min="10783" max="10783" width="23.7265625" style="101" customWidth="1"/>
    <col min="10784" max="11008" width="9.1796875" style="101"/>
    <col min="11009" max="11009" width="47.54296875" style="101" customWidth="1"/>
    <col min="11010" max="11010" width="9.453125" style="101" customWidth="1"/>
    <col min="11011" max="11011" width="1.26953125" style="101" customWidth="1"/>
    <col min="11012" max="11012" width="11" style="101" customWidth="1"/>
    <col min="11013" max="11013" width="9.453125" style="101" customWidth="1"/>
    <col min="11014" max="11014" width="10.81640625" style="101" customWidth="1"/>
    <col min="11015" max="11015" width="8" style="101" customWidth="1"/>
    <col min="11016" max="11019" width="0" style="101" hidden="1" customWidth="1"/>
    <col min="11020" max="11020" width="1.26953125" style="101" customWidth="1"/>
    <col min="11021" max="11021" width="11" style="101" customWidth="1"/>
    <col min="11022" max="11022" width="9.453125" style="101" customWidth="1"/>
    <col min="11023" max="11023" width="10.81640625" style="101" customWidth="1"/>
    <col min="11024" max="11024" width="8" style="101" customWidth="1"/>
    <col min="11025" max="11029" width="0" style="101" hidden="1" customWidth="1"/>
    <col min="11030" max="11030" width="0.81640625" style="101" customWidth="1"/>
    <col min="11031" max="11031" width="11" style="101" customWidth="1"/>
    <col min="11032" max="11032" width="9.453125" style="101" customWidth="1"/>
    <col min="11033" max="11033" width="10.81640625" style="101" customWidth="1"/>
    <col min="11034" max="11034" width="8" style="101" customWidth="1"/>
    <col min="11035" max="11037" width="0" style="101" hidden="1" customWidth="1"/>
    <col min="11038" max="11038" width="9.1796875" style="101" customWidth="1"/>
    <col min="11039" max="11039" width="23.7265625" style="101" customWidth="1"/>
    <col min="11040" max="11264" width="9.1796875" style="101"/>
    <col min="11265" max="11265" width="47.54296875" style="101" customWidth="1"/>
    <col min="11266" max="11266" width="9.453125" style="101" customWidth="1"/>
    <col min="11267" max="11267" width="1.26953125" style="101" customWidth="1"/>
    <col min="11268" max="11268" width="11" style="101" customWidth="1"/>
    <col min="11269" max="11269" width="9.453125" style="101" customWidth="1"/>
    <col min="11270" max="11270" width="10.81640625" style="101" customWidth="1"/>
    <col min="11271" max="11271" width="8" style="101" customWidth="1"/>
    <col min="11272" max="11275" width="0" style="101" hidden="1" customWidth="1"/>
    <col min="11276" max="11276" width="1.26953125" style="101" customWidth="1"/>
    <col min="11277" max="11277" width="11" style="101" customWidth="1"/>
    <col min="11278" max="11278" width="9.453125" style="101" customWidth="1"/>
    <col min="11279" max="11279" width="10.81640625" style="101" customWidth="1"/>
    <col min="11280" max="11280" width="8" style="101" customWidth="1"/>
    <col min="11281" max="11285" width="0" style="101" hidden="1" customWidth="1"/>
    <col min="11286" max="11286" width="0.81640625" style="101" customWidth="1"/>
    <col min="11287" max="11287" width="11" style="101" customWidth="1"/>
    <col min="11288" max="11288" width="9.453125" style="101" customWidth="1"/>
    <col min="11289" max="11289" width="10.81640625" style="101" customWidth="1"/>
    <col min="11290" max="11290" width="8" style="101" customWidth="1"/>
    <col min="11291" max="11293" width="0" style="101" hidden="1" customWidth="1"/>
    <col min="11294" max="11294" width="9.1796875" style="101" customWidth="1"/>
    <col min="11295" max="11295" width="23.7265625" style="101" customWidth="1"/>
    <col min="11296" max="11520" width="9.1796875" style="101"/>
    <col min="11521" max="11521" width="47.54296875" style="101" customWidth="1"/>
    <col min="11522" max="11522" width="9.453125" style="101" customWidth="1"/>
    <col min="11523" max="11523" width="1.26953125" style="101" customWidth="1"/>
    <col min="11524" max="11524" width="11" style="101" customWidth="1"/>
    <col min="11525" max="11525" width="9.453125" style="101" customWidth="1"/>
    <col min="11526" max="11526" width="10.81640625" style="101" customWidth="1"/>
    <col min="11527" max="11527" width="8" style="101" customWidth="1"/>
    <col min="11528" max="11531" width="0" style="101" hidden="1" customWidth="1"/>
    <col min="11532" max="11532" width="1.26953125" style="101" customWidth="1"/>
    <col min="11533" max="11533" width="11" style="101" customWidth="1"/>
    <col min="11534" max="11534" width="9.453125" style="101" customWidth="1"/>
    <col min="11535" max="11535" width="10.81640625" style="101" customWidth="1"/>
    <col min="11536" max="11536" width="8" style="101" customWidth="1"/>
    <col min="11537" max="11541" width="0" style="101" hidden="1" customWidth="1"/>
    <col min="11542" max="11542" width="0.81640625" style="101" customWidth="1"/>
    <col min="11543" max="11543" width="11" style="101" customWidth="1"/>
    <col min="11544" max="11544" width="9.453125" style="101" customWidth="1"/>
    <col min="11545" max="11545" width="10.81640625" style="101" customWidth="1"/>
    <col min="11546" max="11546" width="8" style="101" customWidth="1"/>
    <col min="11547" max="11549" width="0" style="101" hidden="1" customWidth="1"/>
    <col min="11550" max="11550" width="9.1796875" style="101" customWidth="1"/>
    <col min="11551" max="11551" width="23.7265625" style="101" customWidth="1"/>
    <col min="11552" max="11776" width="9.1796875" style="101"/>
    <col min="11777" max="11777" width="47.54296875" style="101" customWidth="1"/>
    <col min="11778" max="11778" width="9.453125" style="101" customWidth="1"/>
    <col min="11779" max="11779" width="1.26953125" style="101" customWidth="1"/>
    <col min="11780" max="11780" width="11" style="101" customWidth="1"/>
    <col min="11781" max="11781" width="9.453125" style="101" customWidth="1"/>
    <col min="11782" max="11782" width="10.81640625" style="101" customWidth="1"/>
    <col min="11783" max="11783" width="8" style="101" customWidth="1"/>
    <col min="11784" max="11787" width="0" style="101" hidden="1" customWidth="1"/>
    <col min="11788" max="11788" width="1.26953125" style="101" customWidth="1"/>
    <col min="11789" max="11789" width="11" style="101" customWidth="1"/>
    <col min="11790" max="11790" width="9.453125" style="101" customWidth="1"/>
    <col min="11791" max="11791" width="10.81640625" style="101" customWidth="1"/>
    <col min="11792" max="11792" width="8" style="101" customWidth="1"/>
    <col min="11793" max="11797" width="0" style="101" hidden="1" customWidth="1"/>
    <col min="11798" max="11798" width="0.81640625" style="101" customWidth="1"/>
    <col min="11799" max="11799" width="11" style="101" customWidth="1"/>
    <col min="11800" max="11800" width="9.453125" style="101" customWidth="1"/>
    <col min="11801" max="11801" width="10.81640625" style="101" customWidth="1"/>
    <col min="11802" max="11802" width="8" style="101" customWidth="1"/>
    <col min="11803" max="11805" width="0" style="101" hidden="1" customWidth="1"/>
    <col min="11806" max="11806" width="9.1796875" style="101" customWidth="1"/>
    <col min="11807" max="11807" width="23.7265625" style="101" customWidth="1"/>
    <col min="11808" max="12032" width="9.1796875" style="101"/>
    <col min="12033" max="12033" width="47.54296875" style="101" customWidth="1"/>
    <col min="12034" max="12034" width="9.453125" style="101" customWidth="1"/>
    <col min="12035" max="12035" width="1.26953125" style="101" customWidth="1"/>
    <col min="12036" max="12036" width="11" style="101" customWidth="1"/>
    <col min="12037" max="12037" width="9.453125" style="101" customWidth="1"/>
    <col min="12038" max="12038" width="10.81640625" style="101" customWidth="1"/>
    <col min="12039" max="12039" width="8" style="101" customWidth="1"/>
    <col min="12040" max="12043" width="0" style="101" hidden="1" customWidth="1"/>
    <col min="12044" max="12044" width="1.26953125" style="101" customWidth="1"/>
    <col min="12045" max="12045" width="11" style="101" customWidth="1"/>
    <col min="12046" max="12046" width="9.453125" style="101" customWidth="1"/>
    <col min="12047" max="12047" width="10.81640625" style="101" customWidth="1"/>
    <col min="12048" max="12048" width="8" style="101" customWidth="1"/>
    <col min="12049" max="12053" width="0" style="101" hidden="1" customWidth="1"/>
    <col min="12054" max="12054" width="0.81640625" style="101" customWidth="1"/>
    <col min="12055" max="12055" width="11" style="101" customWidth="1"/>
    <col min="12056" max="12056" width="9.453125" style="101" customWidth="1"/>
    <col min="12057" max="12057" width="10.81640625" style="101" customWidth="1"/>
    <col min="12058" max="12058" width="8" style="101" customWidth="1"/>
    <col min="12059" max="12061" width="0" style="101" hidden="1" customWidth="1"/>
    <col min="12062" max="12062" width="9.1796875" style="101" customWidth="1"/>
    <col min="12063" max="12063" width="23.7265625" style="101" customWidth="1"/>
    <col min="12064" max="12288" width="9.1796875" style="101"/>
    <col min="12289" max="12289" width="47.54296875" style="101" customWidth="1"/>
    <col min="12290" max="12290" width="9.453125" style="101" customWidth="1"/>
    <col min="12291" max="12291" width="1.26953125" style="101" customWidth="1"/>
    <col min="12292" max="12292" width="11" style="101" customWidth="1"/>
    <col min="12293" max="12293" width="9.453125" style="101" customWidth="1"/>
    <col min="12294" max="12294" width="10.81640625" style="101" customWidth="1"/>
    <col min="12295" max="12295" width="8" style="101" customWidth="1"/>
    <col min="12296" max="12299" width="0" style="101" hidden="1" customWidth="1"/>
    <col min="12300" max="12300" width="1.26953125" style="101" customWidth="1"/>
    <col min="12301" max="12301" width="11" style="101" customWidth="1"/>
    <col min="12302" max="12302" width="9.453125" style="101" customWidth="1"/>
    <col min="12303" max="12303" width="10.81640625" style="101" customWidth="1"/>
    <col min="12304" max="12304" width="8" style="101" customWidth="1"/>
    <col min="12305" max="12309" width="0" style="101" hidden="1" customWidth="1"/>
    <col min="12310" max="12310" width="0.81640625" style="101" customWidth="1"/>
    <col min="12311" max="12311" width="11" style="101" customWidth="1"/>
    <col min="12312" max="12312" width="9.453125" style="101" customWidth="1"/>
    <col min="12313" max="12313" width="10.81640625" style="101" customWidth="1"/>
    <col min="12314" max="12314" width="8" style="101" customWidth="1"/>
    <col min="12315" max="12317" width="0" style="101" hidden="1" customWidth="1"/>
    <col min="12318" max="12318" width="9.1796875" style="101" customWidth="1"/>
    <col min="12319" max="12319" width="23.7265625" style="101" customWidth="1"/>
    <col min="12320" max="12544" width="9.1796875" style="101"/>
    <col min="12545" max="12545" width="47.54296875" style="101" customWidth="1"/>
    <col min="12546" max="12546" width="9.453125" style="101" customWidth="1"/>
    <col min="12547" max="12547" width="1.26953125" style="101" customWidth="1"/>
    <col min="12548" max="12548" width="11" style="101" customWidth="1"/>
    <col min="12549" max="12549" width="9.453125" style="101" customWidth="1"/>
    <col min="12550" max="12550" width="10.81640625" style="101" customWidth="1"/>
    <col min="12551" max="12551" width="8" style="101" customWidth="1"/>
    <col min="12552" max="12555" width="0" style="101" hidden="1" customWidth="1"/>
    <col min="12556" max="12556" width="1.26953125" style="101" customWidth="1"/>
    <col min="12557" max="12557" width="11" style="101" customWidth="1"/>
    <col min="12558" max="12558" width="9.453125" style="101" customWidth="1"/>
    <col min="12559" max="12559" width="10.81640625" style="101" customWidth="1"/>
    <col min="12560" max="12560" width="8" style="101" customWidth="1"/>
    <col min="12561" max="12565" width="0" style="101" hidden="1" customWidth="1"/>
    <col min="12566" max="12566" width="0.81640625" style="101" customWidth="1"/>
    <col min="12567" max="12567" width="11" style="101" customWidth="1"/>
    <col min="12568" max="12568" width="9.453125" style="101" customWidth="1"/>
    <col min="12569" max="12569" width="10.81640625" style="101" customWidth="1"/>
    <col min="12570" max="12570" width="8" style="101" customWidth="1"/>
    <col min="12571" max="12573" width="0" style="101" hidden="1" customWidth="1"/>
    <col min="12574" max="12574" width="9.1796875" style="101" customWidth="1"/>
    <col min="12575" max="12575" width="23.7265625" style="101" customWidth="1"/>
    <col min="12576" max="12800" width="9.1796875" style="101"/>
    <col min="12801" max="12801" width="47.54296875" style="101" customWidth="1"/>
    <col min="12802" max="12802" width="9.453125" style="101" customWidth="1"/>
    <col min="12803" max="12803" width="1.26953125" style="101" customWidth="1"/>
    <col min="12804" max="12804" width="11" style="101" customWidth="1"/>
    <col min="12805" max="12805" width="9.453125" style="101" customWidth="1"/>
    <col min="12806" max="12806" width="10.81640625" style="101" customWidth="1"/>
    <col min="12807" max="12807" width="8" style="101" customWidth="1"/>
    <col min="12808" max="12811" width="0" style="101" hidden="1" customWidth="1"/>
    <col min="12812" max="12812" width="1.26953125" style="101" customWidth="1"/>
    <col min="12813" max="12813" width="11" style="101" customWidth="1"/>
    <col min="12814" max="12814" width="9.453125" style="101" customWidth="1"/>
    <col min="12815" max="12815" width="10.81640625" style="101" customWidth="1"/>
    <col min="12816" max="12816" width="8" style="101" customWidth="1"/>
    <col min="12817" max="12821" width="0" style="101" hidden="1" customWidth="1"/>
    <col min="12822" max="12822" width="0.81640625" style="101" customWidth="1"/>
    <col min="12823" max="12823" width="11" style="101" customWidth="1"/>
    <col min="12824" max="12824" width="9.453125" style="101" customWidth="1"/>
    <col min="12825" max="12825" width="10.81640625" style="101" customWidth="1"/>
    <col min="12826" max="12826" width="8" style="101" customWidth="1"/>
    <col min="12827" max="12829" width="0" style="101" hidden="1" customWidth="1"/>
    <col min="12830" max="12830" width="9.1796875" style="101" customWidth="1"/>
    <col min="12831" max="12831" width="23.7265625" style="101" customWidth="1"/>
    <col min="12832" max="13056" width="9.1796875" style="101"/>
    <col min="13057" max="13057" width="47.54296875" style="101" customWidth="1"/>
    <col min="13058" max="13058" width="9.453125" style="101" customWidth="1"/>
    <col min="13059" max="13059" width="1.26953125" style="101" customWidth="1"/>
    <col min="13060" max="13060" width="11" style="101" customWidth="1"/>
    <col min="13061" max="13061" width="9.453125" style="101" customWidth="1"/>
    <col min="13062" max="13062" width="10.81640625" style="101" customWidth="1"/>
    <col min="13063" max="13063" width="8" style="101" customWidth="1"/>
    <col min="13064" max="13067" width="0" style="101" hidden="1" customWidth="1"/>
    <col min="13068" max="13068" width="1.26953125" style="101" customWidth="1"/>
    <col min="13069" max="13069" width="11" style="101" customWidth="1"/>
    <col min="13070" max="13070" width="9.453125" style="101" customWidth="1"/>
    <col min="13071" max="13071" width="10.81640625" style="101" customWidth="1"/>
    <col min="13072" max="13072" width="8" style="101" customWidth="1"/>
    <col min="13073" max="13077" width="0" style="101" hidden="1" customWidth="1"/>
    <col min="13078" max="13078" width="0.81640625" style="101" customWidth="1"/>
    <col min="13079" max="13079" width="11" style="101" customWidth="1"/>
    <col min="13080" max="13080" width="9.453125" style="101" customWidth="1"/>
    <col min="13081" max="13081" width="10.81640625" style="101" customWidth="1"/>
    <col min="13082" max="13082" width="8" style="101" customWidth="1"/>
    <col min="13083" max="13085" width="0" style="101" hidden="1" customWidth="1"/>
    <col min="13086" max="13086" width="9.1796875" style="101" customWidth="1"/>
    <col min="13087" max="13087" width="23.7265625" style="101" customWidth="1"/>
    <col min="13088" max="13312" width="9.1796875" style="101"/>
    <col min="13313" max="13313" width="47.54296875" style="101" customWidth="1"/>
    <col min="13314" max="13314" width="9.453125" style="101" customWidth="1"/>
    <col min="13315" max="13315" width="1.26953125" style="101" customWidth="1"/>
    <col min="13316" max="13316" width="11" style="101" customWidth="1"/>
    <col min="13317" max="13317" width="9.453125" style="101" customWidth="1"/>
    <col min="13318" max="13318" width="10.81640625" style="101" customWidth="1"/>
    <col min="13319" max="13319" width="8" style="101" customWidth="1"/>
    <col min="13320" max="13323" width="0" style="101" hidden="1" customWidth="1"/>
    <col min="13324" max="13324" width="1.26953125" style="101" customWidth="1"/>
    <col min="13325" max="13325" width="11" style="101" customWidth="1"/>
    <col min="13326" max="13326" width="9.453125" style="101" customWidth="1"/>
    <col min="13327" max="13327" width="10.81640625" style="101" customWidth="1"/>
    <col min="13328" max="13328" width="8" style="101" customWidth="1"/>
    <col min="13329" max="13333" width="0" style="101" hidden="1" customWidth="1"/>
    <col min="13334" max="13334" width="0.81640625" style="101" customWidth="1"/>
    <col min="13335" max="13335" width="11" style="101" customWidth="1"/>
    <col min="13336" max="13336" width="9.453125" style="101" customWidth="1"/>
    <col min="13337" max="13337" width="10.81640625" style="101" customWidth="1"/>
    <col min="13338" max="13338" width="8" style="101" customWidth="1"/>
    <col min="13339" max="13341" width="0" style="101" hidden="1" customWidth="1"/>
    <col min="13342" max="13342" width="9.1796875" style="101" customWidth="1"/>
    <col min="13343" max="13343" width="23.7265625" style="101" customWidth="1"/>
    <col min="13344" max="13568" width="9.1796875" style="101"/>
    <col min="13569" max="13569" width="47.54296875" style="101" customWidth="1"/>
    <col min="13570" max="13570" width="9.453125" style="101" customWidth="1"/>
    <col min="13571" max="13571" width="1.26953125" style="101" customWidth="1"/>
    <col min="13572" max="13572" width="11" style="101" customWidth="1"/>
    <col min="13573" max="13573" width="9.453125" style="101" customWidth="1"/>
    <col min="13574" max="13574" width="10.81640625" style="101" customWidth="1"/>
    <col min="13575" max="13575" width="8" style="101" customWidth="1"/>
    <col min="13576" max="13579" width="0" style="101" hidden="1" customWidth="1"/>
    <col min="13580" max="13580" width="1.26953125" style="101" customWidth="1"/>
    <col min="13581" max="13581" width="11" style="101" customWidth="1"/>
    <col min="13582" max="13582" width="9.453125" style="101" customWidth="1"/>
    <col min="13583" max="13583" width="10.81640625" style="101" customWidth="1"/>
    <col min="13584" max="13584" width="8" style="101" customWidth="1"/>
    <col min="13585" max="13589" width="0" style="101" hidden="1" customWidth="1"/>
    <col min="13590" max="13590" width="0.81640625" style="101" customWidth="1"/>
    <col min="13591" max="13591" width="11" style="101" customWidth="1"/>
    <col min="13592" max="13592" width="9.453125" style="101" customWidth="1"/>
    <col min="13593" max="13593" width="10.81640625" style="101" customWidth="1"/>
    <col min="13594" max="13594" width="8" style="101" customWidth="1"/>
    <col min="13595" max="13597" width="0" style="101" hidden="1" customWidth="1"/>
    <col min="13598" max="13598" width="9.1796875" style="101" customWidth="1"/>
    <col min="13599" max="13599" width="23.7265625" style="101" customWidth="1"/>
    <col min="13600" max="13824" width="9.1796875" style="101"/>
    <col min="13825" max="13825" width="47.54296875" style="101" customWidth="1"/>
    <col min="13826" max="13826" width="9.453125" style="101" customWidth="1"/>
    <col min="13827" max="13827" width="1.26953125" style="101" customWidth="1"/>
    <col min="13828" max="13828" width="11" style="101" customWidth="1"/>
    <col min="13829" max="13829" width="9.453125" style="101" customWidth="1"/>
    <col min="13830" max="13830" width="10.81640625" style="101" customWidth="1"/>
    <col min="13831" max="13831" width="8" style="101" customWidth="1"/>
    <col min="13832" max="13835" width="0" style="101" hidden="1" customWidth="1"/>
    <col min="13836" max="13836" width="1.26953125" style="101" customWidth="1"/>
    <col min="13837" max="13837" width="11" style="101" customWidth="1"/>
    <col min="13838" max="13838" width="9.453125" style="101" customWidth="1"/>
    <col min="13839" max="13839" width="10.81640625" style="101" customWidth="1"/>
    <col min="13840" max="13840" width="8" style="101" customWidth="1"/>
    <col min="13841" max="13845" width="0" style="101" hidden="1" customWidth="1"/>
    <col min="13846" max="13846" width="0.81640625" style="101" customWidth="1"/>
    <col min="13847" max="13847" width="11" style="101" customWidth="1"/>
    <col min="13848" max="13848" width="9.453125" style="101" customWidth="1"/>
    <col min="13849" max="13849" width="10.81640625" style="101" customWidth="1"/>
    <col min="13850" max="13850" width="8" style="101" customWidth="1"/>
    <col min="13851" max="13853" width="0" style="101" hidden="1" customWidth="1"/>
    <col min="13854" max="13854" width="9.1796875" style="101" customWidth="1"/>
    <col min="13855" max="13855" width="23.7265625" style="101" customWidth="1"/>
    <col min="13856" max="14080" width="9.1796875" style="101"/>
    <col min="14081" max="14081" width="47.54296875" style="101" customWidth="1"/>
    <col min="14082" max="14082" width="9.453125" style="101" customWidth="1"/>
    <col min="14083" max="14083" width="1.26953125" style="101" customWidth="1"/>
    <col min="14084" max="14084" width="11" style="101" customWidth="1"/>
    <col min="14085" max="14085" width="9.453125" style="101" customWidth="1"/>
    <col min="14086" max="14086" width="10.81640625" style="101" customWidth="1"/>
    <col min="14087" max="14087" width="8" style="101" customWidth="1"/>
    <col min="14088" max="14091" width="0" style="101" hidden="1" customWidth="1"/>
    <col min="14092" max="14092" width="1.26953125" style="101" customWidth="1"/>
    <col min="14093" max="14093" width="11" style="101" customWidth="1"/>
    <col min="14094" max="14094" width="9.453125" style="101" customWidth="1"/>
    <col min="14095" max="14095" width="10.81640625" style="101" customWidth="1"/>
    <col min="14096" max="14096" width="8" style="101" customWidth="1"/>
    <col min="14097" max="14101" width="0" style="101" hidden="1" customWidth="1"/>
    <col min="14102" max="14102" width="0.81640625" style="101" customWidth="1"/>
    <col min="14103" max="14103" width="11" style="101" customWidth="1"/>
    <col min="14104" max="14104" width="9.453125" style="101" customWidth="1"/>
    <col min="14105" max="14105" width="10.81640625" style="101" customWidth="1"/>
    <col min="14106" max="14106" width="8" style="101" customWidth="1"/>
    <col min="14107" max="14109" width="0" style="101" hidden="1" customWidth="1"/>
    <col min="14110" max="14110" width="9.1796875" style="101" customWidth="1"/>
    <col min="14111" max="14111" width="23.7265625" style="101" customWidth="1"/>
    <col min="14112" max="14336" width="9.1796875" style="101"/>
    <col min="14337" max="14337" width="47.54296875" style="101" customWidth="1"/>
    <col min="14338" max="14338" width="9.453125" style="101" customWidth="1"/>
    <col min="14339" max="14339" width="1.26953125" style="101" customWidth="1"/>
    <col min="14340" max="14340" width="11" style="101" customWidth="1"/>
    <col min="14341" max="14341" width="9.453125" style="101" customWidth="1"/>
    <col min="14342" max="14342" width="10.81640625" style="101" customWidth="1"/>
    <col min="14343" max="14343" width="8" style="101" customWidth="1"/>
    <col min="14344" max="14347" width="0" style="101" hidden="1" customWidth="1"/>
    <col min="14348" max="14348" width="1.26953125" style="101" customWidth="1"/>
    <col min="14349" max="14349" width="11" style="101" customWidth="1"/>
    <col min="14350" max="14350" width="9.453125" style="101" customWidth="1"/>
    <col min="14351" max="14351" width="10.81640625" style="101" customWidth="1"/>
    <col min="14352" max="14352" width="8" style="101" customWidth="1"/>
    <col min="14353" max="14357" width="0" style="101" hidden="1" customWidth="1"/>
    <col min="14358" max="14358" width="0.81640625" style="101" customWidth="1"/>
    <col min="14359" max="14359" width="11" style="101" customWidth="1"/>
    <col min="14360" max="14360" width="9.453125" style="101" customWidth="1"/>
    <col min="14361" max="14361" width="10.81640625" style="101" customWidth="1"/>
    <col min="14362" max="14362" width="8" style="101" customWidth="1"/>
    <col min="14363" max="14365" width="0" style="101" hidden="1" customWidth="1"/>
    <col min="14366" max="14366" width="9.1796875" style="101" customWidth="1"/>
    <col min="14367" max="14367" width="23.7265625" style="101" customWidth="1"/>
    <col min="14368" max="14592" width="9.1796875" style="101"/>
    <col min="14593" max="14593" width="47.54296875" style="101" customWidth="1"/>
    <col min="14594" max="14594" width="9.453125" style="101" customWidth="1"/>
    <col min="14595" max="14595" width="1.26953125" style="101" customWidth="1"/>
    <col min="14596" max="14596" width="11" style="101" customWidth="1"/>
    <col min="14597" max="14597" width="9.453125" style="101" customWidth="1"/>
    <col min="14598" max="14598" width="10.81640625" style="101" customWidth="1"/>
    <col min="14599" max="14599" width="8" style="101" customWidth="1"/>
    <col min="14600" max="14603" width="0" style="101" hidden="1" customWidth="1"/>
    <col min="14604" max="14604" width="1.26953125" style="101" customWidth="1"/>
    <col min="14605" max="14605" width="11" style="101" customWidth="1"/>
    <col min="14606" max="14606" width="9.453125" style="101" customWidth="1"/>
    <col min="14607" max="14607" width="10.81640625" style="101" customWidth="1"/>
    <col min="14608" max="14608" width="8" style="101" customWidth="1"/>
    <col min="14609" max="14613" width="0" style="101" hidden="1" customWidth="1"/>
    <col min="14614" max="14614" width="0.81640625" style="101" customWidth="1"/>
    <col min="14615" max="14615" width="11" style="101" customWidth="1"/>
    <col min="14616" max="14616" width="9.453125" style="101" customWidth="1"/>
    <col min="14617" max="14617" width="10.81640625" style="101" customWidth="1"/>
    <col min="14618" max="14618" width="8" style="101" customWidth="1"/>
    <col min="14619" max="14621" width="0" style="101" hidden="1" customWidth="1"/>
    <col min="14622" max="14622" width="9.1796875" style="101" customWidth="1"/>
    <col min="14623" max="14623" width="23.7265625" style="101" customWidth="1"/>
    <col min="14624" max="14848" width="9.1796875" style="101"/>
    <col min="14849" max="14849" width="47.54296875" style="101" customWidth="1"/>
    <col min="14850" max="14850" width="9.453125" style="101" customWidth="1"/>
    <col min="14851" max="14851" width="1.26953125" style="101" customWidth="1"/>
    <col min="14852" max="14852" width="11" style="101" customWidth="1"/>
    <col min="14853" max="14853" width="9.453125" style="101" customWidth="1"/>
    <col min="14854" max="14854" width="10.81640625" style="101" customWidth="1"/>
    <col min="14855" max="14855" width="8" style="101" customWidth="1"/>
    <col min="14856" max="14859" width="0" style="101" hidden="1" customWidth="1"/>
    <col min="14860" max="14860" width="1.26953125" style="101" customWidth="1"/>
    <col min="14861" max="14861" width="11" style="101" customWidth="1"/>
    <col min="14862" max="14862" width="9.453125" style="101" customWidth="1"/>
    <col min="14863" max="14863" width="10.81640625" style="101" customWidth="1"/>
    <col min="14864" max="14864" width="8" style="101" customWidth="1"/>
    <col min="14865" max="14869" width="0" style="101" hidden="1" customWidth="1"/>
    <col min="14870" max="14870" width="0.81640625" style="101" customWidth="1"/>
    <col min="14871" max="14871" width="11" style="101" customWidth="1"/>
    <col min="14872" max="14872" width="9.453125" style="101" customWidth="1"/>
    <col min="14873" max="14873" width="10.81640625" style="101" customWidth="1"/>
    <col min="14874" max="14874" width="8" style="101" customWidth="1"/>
    <col min="14875" max="14877" width="0" style="101" hidden="1" customWidth="1"/>
    <col min="14878" max="14878" width="9.1796875" style="101" customWidth="1"/>
    <col min="14879" max="14879" width="23.7265625" style="101" customWidth="1"/>
    <col min="14880" max="15104" width="9.1796875" style="101"/>
    <col min="15105" max="15105" width="47.54296875" style="101" customWidth="1"/>
    <col min="15106" max="15106" width="9.453125" style="101" customWidth="1"/>
    <col min="15107" max="15107" width="1.26953125" style="101" customWidth="1"/>
    <col min="15108" max="15108" width="11" style="101" customWidth="1"/>
    <col min="15109" max="15109" width="9.453125" style="101" customWidth="1"/>
    <col min="15110" max="15110" width="10.81640625" style="101" customWidth="1"/>
    <col min="15111" max="15111" width="8" style="101" customWidth="1"/>
    <col min="15112" max="15115" width="0" style="101" hidden="1" customWidth="1"/>
    <col min="15116" max="15116" width="1.26953125" style="101" customWidth="1"/>
    <col min="15117" max="15117" width="11" style="101" customWidth="1"/>
    <col min="15118" max="15118" width="9.453125" style="101" customWidth="1"/>
    <col min="15119" max="15119" width="10.81640625" style="101" customWidth="1"/>
    <col min="15120" max="15120" width="8" style="101" customWidth="1"/>
    <col min="15121" max="15125" width="0" style="101" hidden="1" customWidth="1"/>
    <col min="15126" max="15126" width="0.81640625" style="101" customWidth="1"/>
    <col min="15127" max="15127" width="11" style="101" customWidth="1"/>
    <col min="15128" max="15128" width="9.453125" style="101" customWidth="1"/>
    <col min="15129" max="15129" width="10.81640625" style="101" customWidth="1"/>
    <col min="15130" max="15130" width="8" style="101" customWidth="1"/>
    <col min="15131" max="15133" width="0" style="101" hidden="1" customWidth="1"/>
    <col min="15134" max="15134" width="9.1796875" style="101" customWidth="1"/>
    <col min="15135" max="15135" width="23.7265625" style="101" customWidth="1"/>
    <col min="15136" max="15360" width="9.1796875" style="101"/>
    <col min="15361" max="15361" width="47.54296875" style="101" customWidth="1"/>
    <col min="15362" max="15362" width="9.453125" style="101" customWidth="1"/>
    <col min="15363" max="15363" width="1.26953125" style="101" customWidth="1"/>
    <col min="15364" max="15364" width="11" style="101" customWidth="1"/>
    <col min="15365" max="15365" width="9.453125" style="101" customWidth="1"/>
    <col min="15366" max="15366" width="10.81640625" style="101" customWidth="1"/>
    <col min="15367" max="15367" width="8" style="101" customWidth="1"/>
    <col min="15368" max="15371" width="0" style="101" hidden="1" customWidth="1"/>
    <col min="15372" max="15372" width="1.26953125" style="101" customWidth="1"/>
    <col min="15373" max="15373" width="11" style="101" customWidth="1"/>
    <col min="15374" max="15374" width="9.453125" style="101" customWidth="1"/>
    <col min="15375" max="15375" width="10.81640625" style="101" customWidth="1"/>
    <col min="15376" max="15376" width="8" style="101" customWidth="1"/>
    <col min="15377" max="15381" width="0" style="101" hidden="1" customWidth="1"/>
    <col min="15382" max="15382" width="0.81640625" style="101" customWidth="1"/>
    <col min="15383" max="15383" width="11" style="101" customWidth="1"/>
    <col min="15384" max="15384" width="9.453125" style="101" customWidth="1"/>
    <col min="15385" max="15385" width="10.81640625" style="101" customWidth="1"/>
    <col min="15386" max="15386" width="8" style="101" customWidth="1"/>
    <col min="15387" max="15389" width="0" style="101" hidden="1" customWidth="1"/>
    <col min="15390" max="15390" width="9.1796875" style="101" customWidth="1"/>
    <col min="15391" max="15391" width="23.7265625" style="101" customWidth="1"/>
    <col min="15392" max="15616" width="9.1796875" style="101"/>
    <col min="15617" max="15617" width="47.54296875" style="101" customWidth="1"/>
    <col min="15618" max="15618" width="9.453125" style="101" customWidth="1"/>
    <col min="15619" max="15619" width="1.26953125" style="101" customWidth="1"/>
    <col min="15620" max="15620" width="11" style="101" customWidth="1"/>
    <col min="15621" max="15621" width="9.453125" style="101" customWidth="1"/>
    <col min="15622" max="15622" width="10.81640625" style="101" customWidth="1"/>
    <col min="15623" max="15623" width="8" style="101" customWidth="1"/>
    <col min="15624" max="15627" width="0" style="101" hidden="1" customWidth="1"/>
    <col min="15628" max="15628" width="1.26953125" style="101" customWidth="1"/>
    <col min="15629" max="15629" width="11" style="101" customWidth="1"/>
    <col min="15630" max="15630" width="9.453125" style="101" customWidth="1"/>
    <col min="15631" max="15631" width="10.81640625" style="101" customWidth="1"/>
    <col min="15632" max="15632" width="8" style="101" customWidth="1"/>
    <col min="15633" max="15637" width="0" style="101" hidden="1" customWidth="1"/>
    <col min="15638" max="15638" width="0.81640625" style="101" customWidth="1"/>
    <col min="15639" max="15639" width="11" style="101" customWidth="1"/>
    <col min="15640" max="15640" width="9.453125" style="101" customWidth="1"/>
    <col min="15641" max="15641" width="10.81640625" style="101" customWidth="1"/>
    <col min="15642" max="15642" width="8" style="101" customWidth="1"/>
    <col min="15643" max="15645" width="0" style="101" hidden="1" customWidth="1"/>
    <col min="15646" max="15646" width="9.1796875" style="101" customWidth="1"/>
    <col min="15647" max="15647" width="23.7265625" style="101" customWidth="1"/>
    <col min="15648" max="15872" width="9.1796875" style="101"/>
    <col min="15873" max="15873" width="47.54296875" style="101" customWidth="1"/>
    <col min="15874" max="15874" width="9.453125" style="101" customWidth="1"/>
    <col min="15875" max="15875" width="1.26953125" style="101" customWidth="1"/>
    <col min="15876" max="15876" width="11" style="101" customWidth="1"/>
    <col min="15877" max="15877" width="9.453125" style="101" customWidth="1"/>
    <col min="15878" max="15878" width="10.81640625" style="101" customWidth="1"/>
    <col min="15879" max="15879" width="8" style="101" customWidth="1"/>
    <col min="15880" max="15883" width="0" style="101" hidden="1" customWidth="1"/>
    <col min="15884" max="15884" width="1.26953125" style="101" customWidth="1"/>
    <col min="15885" max="15885" width="11" style="101" customWidth="1"/>
    <col min="15886" max="15886" width="9.453125" style="101" customWidth="1"/>
    <col min="15887" max="15887" width="10.81640625" style="101" customWidth="1"/>
    <col min="15888" max="15888" width="8" style="101" customWidth="1"/>
    <col min="15889" max="15893" width="0" style="101" hidden="1" customWidth="1"/>
    <col min="15894" max="15894" width="0.81640625" style="101" customWidth="1"/>
    <col min="15895" max="15895" width="11" style="101" customWidth="1"/>
    <col min="15896" max="15896" width="9.453125" style="101" customWidth="1"/>
    <col min="15897" max="15897" width="10.81640625" style="101" customWidth="1"/>
    <col min="15898" max="15898" width="8" style="101" customWidth="1"/>
    <col min="15899" max="15901" width="0" style="101" hidden="1" customWidth="1"/>
    <col min="15902" max="15902" width="9.1796875" style="101" customWidth="1"/>
    <col min="15903" max="15903" width="23.7265625" style="101" customWidth="1"/>
    <col min="15904" max="16128" width="9.1796875" style="101"/>
    <col min="16129" max="16129" width="47.54296875" style="101" customWidth="1"/>
    <col min="16130" max="16130" width="9.453125" style="101" customWidth="1"/>
    <col min="16131" max="16131" width="1.26953125" style="101" customWidth="1"/>
    <col min="16132" max="16132" width="11" style="101" customWidth="1"/>
    <col min="16133" max="16133" width="9.453125" style="101" customWidth="1"/>
    <col min="16134" max="16134" width="10.81640625" style="101" customWidth="1"/>
    <col min="16135" max="16135" width="8" style="101" customWidth="1"/>
    <col min="16136" max="16139" width="0" style="101" hidden="1" customWidth="1"/>
    <col min="16140" max="16140" width="1.26953125" style="101" customWidth="1"/>
    <col min="16141" max="16141" width="11" style="101" customWidth="1"/>
    <col min="16142" max="16142" width="9.453125" style="101" customWidth="1"/>
    <col min="16143" max="16143" width="10.81640625" style="101" customWidth="1"/>
    <col min="16144" max="16144" width="8" style="101" customWidth="1"/>
    <col min="16145" max="16149" width="0" style="101" hidden="1" customWidth="1"/>
    <col min="16150" max="16150" width="0.81640625" style="101" customWidth="1"/>
    <col min="16151" max="16151" width="11" style="101" customWidth="1"/>
    <col min="16152" max="16152" width="9.453125" style="101" customWidth="1"/>
    <col min="16153" max="16153" width="10.81640625" style="101" customWidth="1"/>
    <col min="16154" max="16154" width="8" style="101" customWidth="1"/>
    <col min="16155" max="16157" width="0" style="101" hidden="1" customWidth="1"/>
    <col min="16158" max="16158" width="9.1796875" style="101" customWidth="1"/>
    <col min="16159" max="16159" width="23.7265625" style="101" customWidth="1"/>
    <col min="16160" max="16320" width="9.1796875" style="101"/>
    <col min="16321" max="16337" width="9.1796875" style="101" customWidth="1"/>
    <col min="16338" max="16384" width="9.1796875" style="101"/>
  </cols>
  <sheetData>
    <row r="1" spans="1:38" ht="11.25" customHeight="1" x14ac:dyDescent="0.35"/>
    <row r="2" spans="1:38" ht="21" customHeight="1" x14ac:dyDescent="0.3">
      <c r="B2" s="208" t="s">
        <v>208</v>
      </c>
      <c r="C2" s="208"/>
      <c r="D2" s="208"/>
      <c r="E2" s="208"/>
      <c r="F2" s="208"/>
      <c r="G2" s="208"/>
      <c r="H2" s="208"/>
    </row>
    <row r="3" spans="1:38" ht="14.25" customHeight="1" x14ac:dyDescent="0.3">
      <c r="B3" s="209" t="s">
        <v>247</v>
      </c>
      <c r="C3" s="208"/>
      <c r="D3" s="208"/>
      <c r="E3" s="208"/>
      <c r="F3" s="208"/>
      <c r="G3" s="208"/>
      <c r="H3" s="208"/>
    </row>
    <row r="4" spans="1:38" ht="24" customHeight="1" x14ac:dyDescent="0.25">
      <c r="B4" s="369" t="str">
        <f>'Výpočty MSP'!A161</f>
        <v>1) Je doporučeno uložit do PC a otevřít v Microsoft Office.   2) Vždy je nutné nejprve vyplnit těchto 5 úvodních otázek.</v>
      </c>
      <c r="C4" s="369"/>
      <c r="D4" s="369"/>
      <c r="E4" s="369"/>
      <c r="F4" s="369"/>
      <c r="G4" s="369"/>
      <c r="H4" s="369"/>
      <c r="I4" s="369"/>
      <c r="J4" s="369"/>
      <c r="K4" s="369"/>
      <c r="L4" s="369"/>
    </row>
    <row r="5" spans="1:38" ht="7.9" customHeight="1" thickBot="1" x14ac:dyDescent="0.4">
      <c r="A5" s="99"/>
      <c r="B5" s="245"/>
      <c r="C5" s="245"/>
      <c r="D5" s="245"/>
      <c r="E5" s="245"/>
      <c r="F5" s="245"/>
      <c r="G5" s="245"/>
      <c r="H5" s="245"/>
      <c r="I5" s="245"/>
      <c r="J5" s="245"/>
      <c r="K5" s="245"/>
      <c r="L5" s="245"/>
      <c r="M5" s="245"/>
      <c r="N5" s="245"/>
      <c r="O5" s="100"/>
      <c r="P5" s="100"/>
      <c r="Q5" s="100"/>
      <c r="R5" s="100"/>
      <c r="S5" s="100"/>
      <c r="T5" s="100"/>
      <c r="U5" s="100"/>
      <c r="V5" s="100"/>
      <c r="W5" s="100"/>
      <c r="X5" s="100"/>
      <c r="Y5" s="100"/>
      <c r="Z5" s="100"/>
      <c r="AA5" s="100"/>
      <c r="AB5" s="100"/>
      <c r="AC5" s="100"/>
      <c r="AD5" s="100"/>
      <c r="AE5" s="100"/>
      <c r="AF5" s="100"/>
      <c r="AG5" s="99"/>
    </row>
    <row r="6" spans="1:38" ht="31.5" customHeight="1" thickBot="1" x14ac:dyDescent="0.4">
      <c r="A6" s="99"/>
      <c r="B6" s="255" t="s">
        <v>209</v>
      </c>
      <c r="C6" s="256"/>
      <c r="D6" s="256"/>
      <c r="E6" s="256"/>
      <c r="F6" s="256"/>
      <c r="G6" s="256"/>
      <c r="H6" s="257"/>
      <c r="I6" s="339"/>
      <c r="J6" s="340"/>
      <c r="K6" s="340"/>
      <c r="L6" s="340"/>
      <c r="M6" s="340"/>
      <c r="N6" s="341"/>
      <c r="O6"/>
      <c r="P6" s="100"/>
      <c r="Q6" s="100"/>
      <c r="R6" s="100"/>
      <c r="S6" s="100"/>
      <c r="T6" s="100"/>
      <c r="U6" s="100"/>
      <c r="V6" s="100"/>
      <c r="W6" s="100"/>
      <c r="X6" s="100"/>
      <c r="Y6" s="100"/>
      <c r="Z6" s="100"/>
      <c r="AA6" s="100"/>
      <c r="AB6" s="100"/>
      <c r="AC6" s="100"/>
      <c r="AD6" s="100"/>
      <c r="AE6" s="100"/>
      <c r="AF6" s="100"/>
      <c r="AG6" s="99"/>
    </row>
    <row r="7" spans="1:38" ht="7.5" customHeight="1" thickBot="1" x14ac:dyDescent="0.3">
      <c r="A7" s="99"/>
      <c r="B7" s="102"/>
      <c r="C7" s="102"/>
      <c r="D7" s="102"/>
      <c r="E7" s="102"/>
      <c r="F7" s="102"/>
      <c r="G7" s="102"/>
      <c r="H7" s="102"/>
      <c r="I7" s="103"/>
      <c r="J7" s="103"/>
      <c r="K7" s="104"/>
      <c r="L7" s="104"/>
      <c r="M7" s="104"/>
      <c r="N7" s="104"/>
      <c r="O7" s="104"/>
      <c r="P7" s="104"/>
      <c r="Q7" s="104"/>
      <c r="R7" s="104"/>
      <c r="S7" s="104"/>
      <c r="T7" s="104"/>
      <c r="U7" s="104"/>
      <c r="V7" s="104"/>
      <c r="W7" s="104"/>
      <c r="X7" s="104"/>
      <c r="Y7" s="104"/>
      <c r="Z7" s="104"/>
      <c r="AA7" s="104"/>
      <c r="AB7" s="104"/>
      <c r="AC7" s="104"/>
      <c r="AD7" s="104"/>
      <c r="AE7" s="104"/>
      <c r="AF7" s="104"/>
      <c r="AG7" s="99"/>
    </row>
    <row r="8" spans="1:38" ht="22.5" customHeight="1" thickBot="1" x14ac:dyDescent="0.3">
      <c r="A8" s="99"/>
      <c r="B8" s="255" t="s">
        <v>210</v>
      </c>
      <c r="C8" s="256"/>
      <c r="D8" s="256"/>
      <c r="E8" s="256"/>
      <c r="F8" s="256"/>
      <c r="G8" s="256"/>
      <c r="H8" s="257"/>
      <c r="I8" s="342"/>
      <c r="J8" s="343"/>
      <c r="K8" s="343"/>
      <c r="L8" s="344"/>
      <c r="M8" s="103"/>
      <c r="N8" s="100"/>
      <c r="O8" s="100"/>
      <c r="P8" s="100"/>
      <c r="Q8" s="100"/>
      <c r="R8" s="100"/>
      <c r="S8" s="100"/>
      <c r="T8" s="100"/>
      <c r="U8" s="100"/>
      <c r="V8" s="100"/>
      <c r="W8" s="100"/>
      <c r="X8" s="100"/>
      <c r="Y8" s="100"/>
      <c r="Z8" s="100"/>
      <c r="AA8" s="100"/>
      <c r="AB8" s="100"/>
      <c r="AC8" s="100"/>
      <c r="AD8" s="100"/>
      <c r="AE8" s="100"/>
      <c r="AF8" s="100"/>
      <c r="AG8" s="99"/>
    </row>
    <row r="9" spans="1:38" ht="7.5" customHeight="1" thickBot="1" x14ac:dyDescent="0.4">
      <c r="A9" s="99"/>
      <c r="B9" s="102"/>
      <c r="C9" s="102"/>
      <c r="D9" s="102"/>
      <c r="E9" s="102"/>
      <c r="F9" s="102"/>
      <c r="G9" s="102"/>
      <c r="H9" s="102"/>
      <c r="I9" s="104"/>
      <c r="J9" s="104"/>
      <c r="K9" s="104"/>
      <c r="L9" s="104"/>
      <c r="M9" s="104"/>
      <c r="N9" s="104"/>
      <c r="O9" s="104"/>
      <c r="P9" s="104"/>
      <c r="Q9" s="104"/>
      <c r="R9" s="104"/>
      <c r="S9" s="104"/>
      <c r="T9" s="104"/>
      <c r="U9" s="104"/>
      <c r="V9" s="104"/>
      <c r="W9" s="104"/>
      <c r="X9" s="104"/>
      <c r="Y9" s="104"/>
      <c r="Z9" s="104"/>
      <c r="AA9" s="104"/>
      <c r="AB9" s="104"/>
      <c r="AC9" s="104"/>
      <c r="AD9" s="104"/>
      <c r="AE9" s="104"/>
      <c r="AF9" s="104"/>
      <c r="AG9" s="99"/>
    </row>
    <row r="10" spans="1:38" ht="22.5" customHeight="1" thickBot="1" x14ac:dyDescent="0.3">
      <c r="A10" s="99"/>
      <c r="B10" s="255" t="s">
        <v>141</v>
      </c>
      <c r="C10" s="256"/>
      <c r="D10" s="256"/>
      <c r="E10" s="256"/>
      <c r="F10" s="256"/>
      <c r="G10" s="256"/>
      <c r="H10" s="257"/>
      <c r="I10" s="345"/>
      <c r="J10" s="346"/>
      <c r="K10" s="346"/>
      <c r="L10" s="347"/>
      <c r="M10" s="105"/>
      <c r="N10" s="104"/>
      <c r="O10" s="104"/>
      <c r="P10" s="104"/>
      <c r="Q10" s="104"/>
      <c r="R10" s="104"/>
      <c r="S10" s="104"/>
      <c r="U10" s="104"/>
      <c r="V10" s="104"/>
      <c r="W10" s="104"/>
      <c r="X10" s="104"/>
      <c r="Y10" s="104"/>
      <c r="Z10" s="104"/>
      <c r="AA10" s="104"/>
      <c r="AB10" s="104"/>
      <c r="AC10" s="104"/>
      <c r="AD10" s="104"/>
      <c r="AE10" s="104"/>
      <c r="AF10" s="104"/>
      <c r="AG10" s="99"/>
    </row>
    <row r="11" spans="1:38" ht="7.5" customHeight="1" thickBot="1" x14ac:dyDescent="0.4">
      <c r="A11" s="99"/>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99"/>
    </row>
    <row r="12" spans="1:38" ht="22.5" customHeight="1" thickBot="1" x14ac:dyDescent="0.4">
      <c r="A12" s="99"/>
      <c r="B12" s="255" t="s">
        <v>135</v>
      </c>
      <c r="C12" s="256"/>
      <c r="D12" s="256"/>
      <c r="E12" s="257"/>
      <c r="F12" s="258" t="str">
        <f>IF('Výpočty MSP'!C61&lt;2000,"Vyplňte předchozí buňky",'Výpočty MSP'!C61)</f>
        <v>Vyplňte předchozí buňky</v>
      </c>
      <c r="G12" s="258"/>
      <c r="H12" s="259"/>
      <c r="I12" s="348"/>
      <c r="J12" s="348"/>
      <c r="K12" s="348"/>
      <c r="L12" s="349"/>
      <c r="M12" s="370" t="str">
        <f>'Výpočty MSP'!A167</f>
        <v/>
      </c>
      <c r="N12" s="371"/>
      <c r="O12" s="371"/>
      <c r="P12" s="371"/>
      <c r="Q12" s="371"/>
      <c r="R12" s="371"/>
      <c r="S12" s="371"/>
      <c r="T12" s="371"/>
      <c r="U12" s="371"/>
      <c r="V12" s="371"/>
      <c r="W12" s="371"/>
      <c r="X12" s="371"/>
      <c r="Y12" s="371"/>
      <c r="Z12" s="371"/>
      <c r="AA12" s="371"/>
      <c r="AB12" s="371"/>
      <c r="AC12" s="371"/>
      <c r="AD12" s="371"/>
      <c r="AE12" s="371"/>
      <c r="AF12" s="371"/>
      <c r="AG12" s="371"/>
    </row>
    <row r="13" spans="1:38" ht="7.5" customHeight="1" thickBot="1" x14ac:dyDescent="0.4">
      <c r="A13" s="99"/>
      <c r="B13" s="102"/>
      <c r="C13" s="102"/>
      <c r="D13" s="102"/>
      <c r="E13" s="102"/>
      <c r="F13" s="102"/>
      <c r="G13" s="102"/>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99"/>
    </row>
    <row r="14" spans="1:38" ht="22.15" customHeight="1" thickBot="1" x14ac:dyDescent="0.4">
      <c r="A14" s="99"/>
      <c r="B14" s="255" t="s">
        <v>146</v>
      </c>
      <c r="C14" s="256"/>
      <c r="D14" s="256"/>
      <c r="E14" s="257"/>
      <c r="F14" s="258" t="str">
        <f>F12</f>
        <v>Vyplňte předchozí buňky</v>
      </c>
      <c r="G14" s="258"/>
      <c r="H14" s="259"/>
      <c r="I14" s="350"/>
      <c r="J14" s="348"/>
      <c r="K14" s="348"/>
      <c r="L14" s="349"/>
      <c r="M14" s="370" t="str">
        <f>'Výpočty MSP'!A171</f>
        <v/>
      </c>
      <c r="N14" s="371"/>
      <c r="O14" s="371"/>
      <c r="P14" s="371"/>
      <c r="Q14" s="371"/>
      <c r="R14" s="371"/>
      <c r="S14" s="371"/>
      <c r="T14" s="371"/>
      <c r="U14" s="371"/>
      <c r="V14" s="371"/>
      <c r="X14" s="104"/>
      <c r="Y14" s="104"/>
      <c r="Z14" s="104"/>
      <c r="AA14" s="104"/>
      <c r="AB14" s="104"/>
      <c r="AC14" s="104"/>
      <c r="AD14" s="104"/>
      <c r="AE14" s="104"/>
      <c r="AF14" s="104"/>
      <c r="AG14" s="99"/>
    </row>
    <row r="15" spans="1:38" ht="28.15" customHeight="1" thickBot="1" x14ac:dyDescent="0.4">
      <c r="A15" s="99"/>
      <c r="B15" s="99"/>
      <c r="C15" s="99"/>
      <c r="D15" s="99"/>
      <c r="E15" s="99"/>
      <c r="F15" s="99"/>
      <c r="G15" s="99"/>
      <c r="H15" s="99"/>
      <c r="I15" s="108"/>
      <c r="J15" s="108"/>
      <c r="K15" s="99"/>
      <c r="L15" s="99"/>
      <c r="M15" s="99"/>
      <c r="N15" s="109"/>
      <c r="O15" s="109"/>
      <c r="P15" s="110"/>
      <c r="Q15" s="110"/>
      <c r="R15" s="110"/>
      <c r="S15" s="110"/>
      <c r="T15" s="110"/>
      <c r="U15" s="99"/>
      <c r="V15" s="99"/>
      <c r="W15" s="99"/>
      <c r="X15" s="109"/>
      <c r="Y15" s="99"/>
      <c r="Z15" s="99"/>
      <c r="AA15" s="99"/>
      <c r="AB15" s="99"/>
      <c r="AC15" s="99"/>
      <c r="AD15" s="99"/>
      <c r="AE15" s="99"/>
      <c r="AF15" s="99"/>
      <c r="AG15" s="109"/>
      <c r="AK15" s="111"/>
      <c r="AL15" s="111"/>
    </row>
    <row r="16" spans="1:38" ht="39.65" customHeight="1" thickBot="1" x14ac:dyDescent="0.4">
      <c r="A16" s="99"/>
      <c r="B16" s="112"/>
      <c r="C16" s="112"/>
      <c r="D16" s="112"/>
      <c r="E16" s="112"/>
      <c r="F16" s="112"/>
      <c r="G16" s="112"/>
      <c r="H16" s="112"/>
      <c r="I16" s="113"/>
      <c r="J16" s="270" t="str">
        <f>PROHLÁŠENÍ!B11</f>
        <v>N</v>
      </c>
      <c r="K16" s="271"/>
      <c r="L16" s="271"/>
      <c r="M16" s="272"/>
      <c r="N16" s="114"/>
      <c r="O16" s="114"/>
      <c r="P16" s="115"/>
      <c r="Q16" s="115"/>
      <c r="R16" s="115"/>
      <c r="S16" s="115"/>
      <c r="T16" s="270" t="str">
        <f>PROHLÁŠENÍ!C11</f>
        <v>N-1</v>
      </c>
      <c r="U16" s="271"/>
      <c r="V16" s="271"/>
      <c r="W16" s="272"/>
      <c r="X16" s="114"/>
      <c r="Y16" s="112"/>
      <c r="Z16" s="112"/>
      <c r="AA16" s="112"/>
      <c r="AB16" s="112"/>
      <c r="AC16" s="270" t="str">
        <f>PROHLÁŠENÍ!D11</f>
        <v>N-2</v>
      </c>
      <c r="AD16" s="271"/>
      <c r="AE16" s="271"/>
      <c r="AF16" s="272"/>
      <c r="AG16" s="114"/>
      <c r="AH16" s="116"/>
      <c r="AI16" s="116"/>
      <c r="AJ16" s="116"/>
      <c r="AK16" s="117"/>
      <c r="AL16" s="111"/>
    </row>
    <row r="17" spans="1:40" ht="9.65" customHeight="1" thickBot="1" x14ac:dyDescent="0.3">
      <c r="A17" s="99"/>
      <c r="B17" s="112"/>
      <c r="C17" s="118"/>
      <c r="D17" s="118"/>
      <c r="E17" s="118"/>
      <c r="F17" s="118"/>
      <c r="G17" s="118"/>
      <c r="H17" s="118"/>
      <c r="I17" s="118"/>
      <c r="J17" s="118"/>
      <c r="K17" s="118"/>
      <c r="L17" s="118"/>
      <c r="M17" s="118"/>
      <c r="N17" s="118"/>
      <c r="O17" s="118"/>
      <c r="P17" s="118"/>
      <c r="Q17" s="118"/>
      <c r="R17" s="118"/>
      <c r="S17" s="118"/>
      <c r="T17" s="118"/>
      <c r="U17" s="118"/>
      <c r="V17" s="118"/>
      <c r="W17" s="118"/>
      <c r="Y17" s="118"/>
      <c r="Z17" s="118"/>
      <c r="AA17" s="118"/>
      <c r="AB17" s="118"/>
      <c r="AC17" s="118"/>
      <c r="AD17" s="118"/>
      <c r="AE17" s="118"/>
      <c r="AF17" s="118"/>
      <c r="AG17" s="114"/>
      <c r="AH17" s="116"/>
      <c r="AI17" s="116"/>
      <c r="AJ17" s="116"/>
      <c r="AK17" s="117"/>
      <c r="AL17" s="111"/>
    </row>
    <row r="18" spans="1:40" ht="51" customHeight="1" x14ac:dyDescent="0.35">
      <c r="A18" s="99"/>
      <c r="B18" s="323" t="s">
        <v>211</v>
      </c>
      <c r="C18" s="294"/>
      <c r="D18" s="294"/>
      <c r="E18" s="295"/>
      <c r="F18" s="295" t="s">
        <v>0</v>
      </c>
      <c r="G18"/>
      <c r="H18" s="112"/>
      <c r="I18" s="112"/>
      <c r="J18" s="287" t="s">
        <v>163</v>
      </c>
      <c r="K18" s="323" t="s">
        <v>154</v>
      </c>
      <c r="L18" s="287" t="s">
        <v>122</v>
      </c>
      <c r="M18" s="287" t="s">
        <v>123</v>
      </c>
      <c r="N18" s="112"/>
      <c r="O18" s="112"/>
      <c r="P18" s="112"/>
      <c r="Q18" s="112"/>
      <c r="R18" s="119"/>
      <c r="S18" s="119"/>
      <c r="T18" s="287" t="s">
        <v>116</v>
      </c>
      <c r="U18" s="287" t="str">
        <f>K18</f>
        <v>Počet zaměstnanců dle daňového přiznání</v>
      </c>
      <c r="V18" s="287" t="s">
        <v>122</v>
      </c>
      <c r="W18" s="287" t="s">
        <v>123</v>
      </c>
      <c r="X18" s="146"/>
      <c r="Y18" s="112"/>
      <c r="Z18" s="112"/>
      <c r="AA18" s="112"/>
      <c r="AB18" s="118"/>
      <c r="AC18" s="287" t="s">
        <v>117</v>
      </c>
      <c r="AD18" s="287" t="str">
        <f>U18</f>
        <v>Počet zaměstnanců dle daňového přiznání</v>
      </c>
      <c r="AE18" s="287" t="s">
        <v>122</v>
      </c>
      <c r="AF18" s="287" t="s">
        <v>123</v>
      </c>
      <c r="AG18" s="114"/>
      <c r="AH18" s="116"/>
      <c r="AI18" s="116"/>
      <c r="AJ18" s="116"/>
      <c r="AK18" s="116"/>
      <c r="AL18" s="111"/>
    </row>
    <row r="19" spans="1:40" ht="8.25" customHeight="1" thickBot="1" x14ac:dyDescent="0.4">
      <c r="A19" s="99"/>
      <c r="B19" s="325"/>
      <c r="C19" s="326"/>
      <c r="D19" s="326"/>
      <c r="E19" s="322"/>
      <c r="F19" s="322"/>
      <c r="G19"/>
      <c r="H19" s="112"/>
      <c r="I19" s="112"/>
      <c r="J19" s="288"/>
      <c r="K19" s="324"/>
      <c r="L19" s="288"/>
      <c r="M19" s="288"/>
      <c r="N19" s="112"/>
      <c r="O19" s="112"/>
      <c r="P19" s="112"/>
      <c r="Q19" s="112"/>
      <c r="R19" s="119"/>
      <c r="S19" s="119"/>
      <c r="T19" s="288"/>
      <c r="U19" s="288"/>
      <c r="V19" s="288"/>
      <c r="W19" s="288"/>
      <c r="X19" s="146"/>
      <c r="Y19" s="112"/>
      <c r="Z19" s="112"/>
      <c r="AA19" s="112"/>
      <c r="AB19" s="118"/>
      <c r="AC19" s="288"/>
      <c r="AD19" s="288"/>
      <c r="AE19" s="288"/>
      <c r="AF19" s="288"/>
      <c r="AG19" s="114"/>
      <c r="AH19" s="116"/>
      <c r="AI19" s="116"/>
      <c r="AJ19" s="116"/>
      <c r="AK19" s="116"/>
      <c r="AL19" s="111"/>
    </row>
    <row r="20" spans="1:40" ht="18.649999999999999" customHeight="1" thickBot="1" x14ac:dyDescent="0.4">
      <c r="A20" s="99"/>
      <c r="B20" s="327" t="str">
        <f>IF(I6="","Nejprve vyplňte všech 5 úvodních otázek",I6)</f>
        <v>Nejprve vyplňte všech 5 úvodních otázek</v>
      </c>
      <c r="C20" s="328"/>
      <c r="D20" s="328"/>
      <c r="E20" s="328"/>
      <c r="F20" s="142" t="str">
        <f>IF(I8="","",I8)</f>
        <v/>
      </c>
      <c r="G20"/>
      <c r="H20" s="112"/>
      <c r="I20" s="112"/>
      <c r="J20" s="180" t="str">
        <f>IF('Výpočty MSP'!A46=SKUPINA!I12,'Výpočty MSP'!C71,'Výpočty MSP'!C69)</f>
        <v>Automaticky</v>
      </c>
      <c r="K20" s="191"/>
      <c r="L20" s="192"/>
      <c r="M20" s="193"/>
      <c r="N20" s="112"/>
      <c r="O20" s="112"/>
      <c r="P20" s="112"/>
      <c r="Q20" s="112"/>
      <c r="R20" s="120"/>
      <c r="S20" s="120"/>
      <c r="T20" s="180" t="str">
        <f>IF(J20="Automaticky","Automaticky",J20-1)</f>
        <v>Automaticky</v>
      </c>
      <c r="U20" s="191"/>
      <c r="V20" s="192"/>
      <c r="W20" s="193"/>
      <c r="X20" s="135"/>
      <c r="Y20" s="112"/>
      <c r="Z20" s="112"/>
      <c r="AA20" s="112"/>
      <c r="AB20" s="118"/>
      <c r="AC20" s="180" t="str">
        <f>IF(J20="Automaticky","Automaticky",J20-2)</f>
        <v>Automaticky</v>
      </c>
      <c r="AD20" s="191"/>
      <c r="AE20" s="192"/>
      <c r="AF20" s="193"/>
      <c r="AG20" s="148"/>
      <c r="AH20" s="116"/>
      <c r="AI20" s="116"/>
      <c r="AJ20" s="116"/>
      <c r="AK20" s="116"/>
      <c r="AL20" s="111"/>
    </row>
    <row r="21" spans="1:40" s="107" customFormat="1" ht="9" customHeight="1" thickBot="1" x14ac:dyDescent="0.4">
      <c r="A21" s="121"/>
      <c r="B21" s="122"/>
      <c r="C21" s="122"/>
      <c r="D21" s="122"/>
      <c r="E21" s="123"/>
      <c r="F21" s="122"/>
      <c r="G21"/>
      <c r="H21" s="114"/>
      <c r="I21" s="123"/>
      <c r="J21" s="123"/>
      <c r="K21" s="114"/>
      <c r="L21" s="114"/>
      <c r="M21" s="114"/>
      <c r="N21" s="114"/>
      <c r="O21" s="123"/>
      <c r="P21" s="123"/>
      <c r="Q21" s="123"/>
      <c r="R21" s="123"/>
      <c r="S21" s="123"/>
      <c r="T21" s="123"/>
      <c r="U21" s="114"/>
      <c r="V21" s="114"/>
      <c r="W21" s="114"/>
      <c r="X21" s="146"/>
      <c r="Y21" s="123"/>
      <c r="Z21" s="123"/>
      <c r="AA21" s="123"/>
      <c r="AB21" s="123"/>
      <c r="AC21" s="123"/>
      <c r="AD21" s="114"/>
      <c r="AE21" s="114"/>
      <c r="AF21" s="114"/>
      <c r="AG21" s="114"/>
      <c r="AH21" s="124"/>
      <c r="AI21" s="124"/>
      <c r="AJ21" s="124"/>
      <c r="AK21" s="125"/>
    </row>
    <row r="22" spans="1:40" ht="38.25" customHeight="1" x14ac:dyDescent="0.35">
      <c r="A22" s="99"/>
      <c r="B22" s="329" t="s">
        <v>212</v>
      </c>
      <c r="C22" s="330"/>
      <c r="D22" s="330"/>
      <c r="E22" s="331"/>
      <c r="F22" s="335" t="s">
        <v>0</v>
      </c>
      <c r="G22"/>
      <c r="H22" s="112"/>
      <c r="I22" s="112"/>
      <c r="J22" s="287" t="str">
        <f>J18</f>
        <v>Rok posl. podaného daňového přiznání</v>
      </c>
      <c r="K22" s="337" t="str">
        <f>K18</f>
        <v>Počet zaměstnanců dle daňového přiznání</v>
      </c>
      <c r="L22" s="287" t="str">
        <f>L18</f>
        <v>Aktiva/
Majetek
v tis. CZK</v>
      </c>
      <c r="M22" s="287" t="str">
        <f>M18</f>
        <v>Obrat/
Příjmy
v tis. CZK</v>
      </c>
      <c r="N22" s="321"/>
      <c r="O22" s="112"/>
      <c r="P22" s="112"/>
      <c r="Q22" s="112"/>
      <c r="R22" s="112"/>
      <c r="S22" s="112"/>
      <c r="T22" s="287" t="str">
        <f>T18</f>
        <v>Rok - 1</v>
      </c>
      <c r="U22" s="287" t="str">
        <f>U18</f>
        <v>Počet zaměstnanců dle daňového přiznání</v>
      </c>
      <c r="V22" s="287" t="str">
        <f>V18</f>
        <v>Aktiva/
Majetek
v tis. CZK</v>
      </c>
      <c r="W22" s="319" t="str">
        <f>W18</f>
        <v>Obrat/
Příjmy
v tis. CZK</v>
      </c>
      <c r="X22" s="146"/>
      <c r="Y22" s="112"/>
      <c r="Z22" s="112"/>
      <c r="AA22" s="112"/>
      <c r="AB22" s="112"/>
      <c r="AC22" s="287" t="str">
        <f>AC18</f>
        <v>Rok - 2</v>
      </c>
      <c r="AD22" s="287" t="str">
        <f>AD18</f>
        <v>Počet zaměstnanců dle daňového přiznání</v>
      </c>
      <c r="AE22" s="287" t="str">
        <f>AE18</f>
        <v>Aktiva/
Majetek
v tis. CZK</v>
      </c>
      <c r="AF22" s="319" t="str">
        <f>AF18</f>
        <v>Obrat/
Příjmy
v tis. CZK</v>
      </c>
      <c r="AG22" s="119"/>
      <c r="AH22" s="116"/>
      <c r="AI22" s="116"/>
      <c r="AJ22" s="116"/>
      <c r="AK22" s="116"/>
    </row>
    <row r="23" spans="1:40" ht="36" customHeight="1" thickBot="1" x14ac:dyDescent="0.4">
      <c r="A23" s="99"/>
      <c r="B23" s="332"/>
      <c r="C23" s="333"/>
      <c r="D23" s="333"/>
      <c r="E23" s="334"/>
      <c r="F23" s="336"/>
      <c r="G23" s="198"/>
      <c r="H23" s="269" t="str">
        <f>'Výpočty MSP'!A157</f>
        <v/>
      </c>
      <c r="I23" s="112"/>
      <c r="J23" s="288"/>
      <c r="K23" s="338"/>
      <c r="L23" s="288"/>
      <c r="M23" s="288"/>
      <c r="N23" s="321"/>
      <c r="O23" s="112"/>
      <c r="P23" s="112"/>
      <c r="Q23" s="112"/>
      <c r="R23" s="112"/>
      <c r="S23" s="112"/>
      <c r="T23" s="288"/>
      <c r="U23" s="288"/>
      <c r="V23" s="288"/>
      <c r="W23" s="320"/>
      <c r="X23" s="112"/>
      <c r="Y23" s="112"/>
      <c r="Z23" s="112"/>
      <c r="AA23" s="112"/>
      <c r="AB23" s="112"/>
      <c r="AC23" s="288"/>
      <c r="AD23" s="288"/>
      <c r="AE23" s="288"/>
      <c r="AF23" s="320"/>
      <c r="AG23" s="119"/>
      <c r="AH23" s="116"/>
      <c r="AI23" s="116"/>
      <c r="AJ23" s="116"/>
      <c r="AK23" s="116"/>
    </row>
    <row r="24" spans="1:40" ht="18" customHeight="1" x14ac:dyDescent="0.35">
      <c r="A24" s="99"/>
      <c r="B24" s="266" t="s">
        <v>190</v>
      </c>
      <c r="C24" s="267"/>
      <c r="D24" s="267"/>
      <c r="E24" s="267"/>
      <c r="F24" s="268"/>
      <c r="G24" s="289" t="str">
        <f>'Výpočty MSP'!A156</f>
        <v/>
      </c>
      <c r="H24" s="269"/>
      <c r="I24" s="112"/>
      <c r="J24" s="284" t="s">
        <v>124</v>
      </c>
      <c r="K24" s="285"/>
      <c r="L24" s="285"/>
      <c r="M24" s="286"/>
      <c r="N24" s="115"/>
      <c r="O24" s="112"/>
      <c r="P24" s="112"/>
      <c r="Q24" s="112"/>
      <c r="R24" s="112"/>
      <c r="S24" s="112"/>
      <c r="T24" s="284" t="str">
        <f>J24</f>
        <v>Aktivní vazby</v>
      </c>
      <c r="U24" s="285"/>
      <c r="V24" s="285"/>
      <c r="W24" s="286"/>
      <c r="X24" s="112"/>
      <c r="Y24" s="112"/>
      <c r="Z24" s="112"/>
      <c r="AA24" s="112"/>
      <c r="AB24" s="112"/>
      <c r="AC24" s="284" t="str">
        <f>J24</f>
        <v>Aktivní vazby</v>
      </c>
      <c r="AD24" s="285"/>
      <c r="AE24" s="285"/>
      <c r="AF24" s="286"/>
      <c r="AG24" s="119"/>
      <c r="AH24" s="116"/>
      <c r="AI24" s="116"/>
      <c r="AJ24" s="116"/>
      <c r="AK24" s="116"/>
    </row>
    <row r="25" spans="1:40" ht="13.9" customHeight="1" x14ac:dyDescent="0.25">
      <c r="A25" s="99"/>
      <c r="B25" s="262"/>
      <c r="C25" s="263"/>
      <c r="D25" s="263"/>
      <c r="E25" s="263"/>
      <c r="F25" s="199"/>
      <c r="G25" s="289"/>
      <c r="H25" s="269"/>
      <c r="I25" s="112"/>
      <c r="J25" s="158"/>
      <c r="K25" s="184"/>
      <c r="L25" s="185"/>
      <c r="M25" s="186"/>
      <c r="N25" s="157"/>
      <c r="O25" s="112"/>
      <c r="P25" s="112"/>
      <c r="Q25" s="112"/>
      <c r="R25" s="112"/>
      <c r="S25" s="112"/>
      <c r="T25" s="162" t="str">
        <f>IF(J25&gt;2000,J25-1,"Automaticky")</f>
        <v>Automaticky</v>
      </c>
      <c r="U25" s="184"/>
      <c r="V25" s="185"/>
      <c r="W25" s="186"/>
      <c r="X25" s="105"/>
      <c r="Y25" s="112"/>
      <c r="Z25" s="112"/>
      <c r="AA25" s="112"/>
      <c r="AB25" s="112"/>
      <c r="AC25" s="162" t="str">
        <f>IF(J25&gt;2000,J25-2,"Automaticky")</f>
        <v>Automaticky</v>
      </c>
      <c r="AD25" s="184"/>
      <c r="AE25" s="185"/>
      <c r="AF25" s="186"/>
      <c r="AG25" s="149"/>
      <c r="AH25" s="126"/>
      <c r="AI25" s="126"/>
      <c r="AJ25" s="126"/>
      <c r="AK25" s="116"/>
      <c r="AL25" s="127"/>
      <c r="AM25" s="127"/>
      <c r="AN25" s="127"/>
    </row>
    <row r="26" spans="1:40" ht="13.9" customHeight="1" x14ac:dyDescent="0.25">
      <c r="A26" s="99"/>
      <c r="B26" s="262"/>
      <c r="C26" s="263"/>
      <c r="D26" s="263"/>
      <c r="E26" s="263"/>
      <c r="F26" s="199"/>
      <c r="G26" s="289"/>
      <c r="H26" s="269"/>
      <c r="I26" s="112"/>
      <c r="J26" s="158"/>
      <c r="K26" s="184"/>
      <c r="L26" s="185"/>
      <c r="M26" s="186"/>
      <c r="N26" s="157"/>
      <c r="O26" s="112"/>
      <c r="P26" s="112"/>
      <c r="Q26" s="112"/>
      <c r="R26" s="112"/>
      <c r="S26" s="112"/>
      <c r="T26" s="162" t="str">
        <f>IF(J26&gt;2000,J26-1,"")</f>
        <v/>
      </c>
      <c r="U26" s="184"/>
      <c r="V26" s="185"/>
      <c r="W26" s="186"/>
      <c r="X26" s="105"/>
      <c r="Y26" s="112"/>
      <c r="Z26" s="112"/>
      <c r="AA26" s="112"/>
      <c r="AB26" s="112"/>
      <c r="AC26" s="162" t="str">
        <f>IF(J26&gt;2000,J26-2,"")</f>
        <v/>
      </c>
      <c r="AD26" s="184"/>
      <c r="AE26" s="185"/>
      <c r="AF26" s="186"/>
      <c r="AG26" s="149"/>
      <c r="AH26" s="112"/>
      <c r="AI26" s="116"/>
      <c r="AJ26" s="116"/>
      <c r="AK26" s="116"/>
    </row>
    <row r="27" spans="1:40" ht="13.9" customHeight="1" x14ac:dyDescent="0.25">
      <c r="A27" s="99"/>
      <c r="B27" s="262"/>
      <c r="C27" s="263"/>
      <c r="D27" s="263"/>
      <c r="E27" s="263"/>
      <c r="F27" s="199"/>
      <c r="G27" s="289"/>
      <c r="H27" s="269"/>
      <c r="I27" s="112"/>
      <c r="J27" s="158"/>
      <c r="K27" s="184"/>
      <c r="L27" s="185"/>
      <c r="M27" s="186"/>
      <c r="N27" s="157"/>
      <c r="O27" s="112"/>
      <c r="P27" s="112"/>
      <c r="Q27" s="112"/>
      <c r="R27" s="112"/>
      <c r="S27" s="112"/>
      <c r="T27" s="162" t="str">
        <f>IF(J27&gt;2000,J27-1,"")</f>
        <v/>
      </c>
      <c r="U27" s="184"/>
      <c r="V27" s="185"/>
      <c r="W27" s="186"/>
      <c r="X27" s="105"/>
      <c r="Y27" s="112"/>
      <c r="Z27" s="112"/>
      <c r="AA27" s="112"/>
      <c r="AB27" s="112"/>
      <c r="AC27" s="162" t="str">
        <f>IF(J27&gt;2000,J27-2,"")</f>
        <v/>
      </c>
      <c r="AD27" s="184"/>
      <c r="AE27" s="185"/>
      <c r="AF27" s="186"/>
      <c r="AG27" s="149"/>
      <c r="AH27" s="112"/>
      <c r="AI27" s="116"/>
      <c r="AJ27" s="116"/>
      <c r="AK27" s="116"/>
    </row>
    <row r="28" spans="1:40" ht="13.9" customHeight="1" x14ac:dyDescent="0.25">
      <c r="A28" s="99"/>
      <c r="B28" s="262"/>
      <c r="C28" s="263"/>
      <c r="D28" s="263"/>
      <c r="E28" s="263"/>
      <c r="F28" s="199"/>
      <c r="G28" s="289"/>
      <c r="H28" s="269"/>
      <c r="I28" s="112"/>
      <c r="J28" s="158"/>
      <c r="K28" s="184"/>
      <c r="L28" s="185"/>
      <c r="M28" s="186"/>
      <c r="N28" s="157"/>
      <c r="O28" s="112"/>
      <c r="P28" s="112"/>
      <c r="Q28" s="112"/>
      <c r="R28" s="112"/>
      <c r="S28" s="112"/>
      <c r="T28" s="162" t="str">
        <f t="shared" ref="T28:T46" si="0">IF(J28&gt;2000,J28-1,"")</f>
        <v/>
      </c>
      <c r="U28" s="184"/>
      <c r="V28" s="185"/>
      <c r="W28" s="186"/>
      <c r="X28" s="105"/>
      <c r="Y28" s="112"/>
      <c r="Z28" s="112"/>
      <c r="AA28" s="112"/>
      <c r="AB28" s="112"/>
      <c r="AC28" s="162" t="str">
        <f t="shared" ref="AC28:AC46" si="1">IF(J28&gt;2000,J28-2,"")</f>
        <v/>
      </c>
      <c r="AD28" s="184"/>
      <c r="AE28" s="185"/>
      <c r="AF28" s="186"/>
      <c r="AG28" s="149"/>
      <c r="AH28" s="112"/>
      <c r="AI28" s="116"/>
      <c r="AJ28" s="116"/>
      <c r="AK28" s="116"/>
    </row>
    <row r="29" spans="1:40" ht="13.9" customHeight="1" x14ac:dyDescent="0.25">
      <c r="A29" s="99"/>
      <c r="B29" s="262"/>
      <c r="C29" s="263"/>
      <c r="D29" s="263"/>
      <c r="E29" s="263"/>
      <c r="F29" s="199"/>
      <c r="G29" s="289"/>
      <c r="H29" s="269"/>
      <c r="I29" s="112"/>
      <c r="J29" s="158"/>
      <c r="K29" s="184"/>
      <c r="L29" s="185"/>
      <c r="M29" s="186"/>
      <c r="N29" s="157"/>
      <c r="O29" s="112"/>
      <c r="P29" s="112"/>
      <c r="Q29" s="112"/>
      <c r="R29" s="112"/>
      <c r="S29" s="112"/>
      <c r="T29" s="162" t="str">
        <f t="shared" si="0"/>
        <v/>
      </c>
      <c r="U29" s="184"/>
      <c r="V29" s="185"/>
      <c r="W29" s="186"/>
      <c r="X29" s="105"/>
      <c r="Y29" s="112"/>
      <c r="Z29" s="112"/>
      <c r="AA29" s="112"/>
      <c r="AB29" s="112"/>
      <c r="AC29" s="162" t="str">
        <f t="shared" si="1"/>
        <v/>
      </c>
      <c r="AD29" s="184"/>
      <c r="AE29" s="185"/>
      <c r="AF29" s="186"/>
      <c r="AG29" s="149"/>
      <c r="AH29" s="112"/>
      <c r="AI29" s="116"/>
      <c r="AJ29" s="116"/>
      <c r="AK29" s="116"/>
    </row>
    <row r="30" spans="1:40" ht="13.9" customHeight="1" x14ac:dyDescent="0.25">
      <c r="A30" s="99"/>
      <c r="B30" s="262"/>
      <c r="C30" s="263"/>
      <c r="D30" s="263"/>
      <c r="E30" s="263"/>
      <c r="F30" s="199"/>
      <c r="G30" s="289"/>
      <c r="H30" s="269"/>
      <c r="I30" s="112"/>
      <c r="J30" s="158"/>
      <c r="K30" s="184"/>
      <c r="L30" s="185"/>
      <c r="M30" s="186"/>
      <c r="N30" s="157"/>
      <c r="O30" s="112"/>
      <c r="P30" s="112"/>
      <c r="Q30" s="112"/>
      <c r="R30" s="112"/>
      <c r="S30" s="112"/>
      <c r="T30" s="162" t="str">
        <f t="shared" si="0"/>
        <v/>
      </c>
      <c r="U30" s="184"/>
      <c r="V30" s="185"/>
      <c r="W30" s="186"/>
      <c r="X30" s="105"/>
      <c r="Y30" s="112"/>
      <c r="Z30" s="112"/>
      <c r="AA30" s="112"/>
      <c r="AB30" s="112"/>
      <c r="AC30" s="162" t="str">
        <f t="shared" si="1"/>
        <v/>
      </c>
      <c r="AD30" s="184"/>
      <c r="AE30" s="185"/>
      <c r="AF30" s="186"/>
      <c r="AG30" s="149"/>
      <c r="AH30" s="112"/>
      <c r="AI30" s="116"/>
      <c r="AJ30" s="116"/>
      <c r="AK30" s="116"/>
    </row>
    <row r="31" spans="1:40" ht="13.9" customHeight="1" x14ac:dyDescent="0.25">
      <c r="A31" s="99"/>
      <c r="B31" s="262"/>
      <c r="C31" s="263"/>
      <c r="D31" s="263"/>
      <c r="E31" s="263"/>
      <c r="F31" s="199"/>
      <c r="G31" s="289"/>
      <c r="H31" s="269"/>
      <c r="I31" s="112"/>
      <c r="J31" s="158"/>
      <c r="K31" s="184"/>
      <c r="L31" s="185"/>
      <c r="M31" s="186"/>
      <c r="N31" s="157"/>
      <c r="O31" s="112"/>
      <c r="P31" s="112"/>
      <c r="Q31" s="112"/>
      <c r="R31" s="112"/>
      <c r="S31" s="112"/>
      <c r="T31" s="162" t="str">
        <f t="shared" si="0"/>
        <v/>
      </c>
      <c r="U31" s="184"/>
      <c r="V31" s="185"/>
      <c r="W31" s="186"/>
      <c r="X31" s="105"/>
      <c r="Y31" s="112"/>
      <c r="Z31" s="112"/>
      <c r="AA31" s="112"/>
      <c r="AB31" s="112"/>
      <c r="AC31" s="162" t="str">
        <f t="shared" si="1"/>
        <v/>
      </c>
      <c r="AD31" s="184"/>
      <c r="AE31" s="185"/>
      <c r="AF31" s="186"/>
      <c r="AG31" s="149"/>
      <c r="AH31" s="112"/>
      <c r="AI31" s="116"/>
      <c r="AJ31" s="116"/>
      <c r="AK31" s="116"/>
    </row>
    <row r="32" spans="1:40" ht="13.9" customHeight="1" x14ac:dyDescent="0.25">
      <c r="A32" s="99"/>
      <c r="B32" s="262"/>
      <c r="C32" s="263"/>
      <c r="D32" s="263"/>
      <c r="E32" s="263"/>
      <c r="F32" s="199"/>
      <c r="G32" s="289"/>
      <c r="H32" s="269"/>
      <c r="I32" s="112"/>
      <c r="J32" s="158"/>
      <c r="K32" s="184"/>
      <c r="L32" s="185"/>
      <c r="M32" s="186"/>
      <c r="N32" s="157"/>
      <c r="O32" s="112"/>
      <c r="P32" s="112"/>
      <c r="Q32" s="112"/>
      <c r="R32" s="112"/>
      <c r="S32" s="112"/>
      <c r="T32" s="162" t="str">
        <f t="shared" si="0"/>
        <v/>
      </c>
      <c r="U32" s="184"/>
      <c r="V32" s="185"/>
      <c r="W32" s="186"/>
      <c r="X32" s="105"/>
      <c r="Y32" s="112"/>
      <c r="Z32" s="112"/>
      <c r="AA32" s="112"/>
      <c r="AB32" s="112"/>
      <c r="AC32" s="162" t="str">
        <f t="shared" si="1"/>
        <v/>
      </c>
      <c r="AD32" s="184"/>
      <c r="AE32" s="185"/>
      <c r="AF32" s="186"/>
      <c r="AG32" s="149"/>
      <c r="AH32" s="112"/>
      <c r="AI32" s="116"/>
      <c r="AJ32" s="116"/>
      <c r="AK32" s="116"/>
    </row>
    <row r="33" spans="1:37" ht="13.9" customHeight="1" x14ac:dyDescent="0.25">
      <c r="A33" s="99"/>
      <c r="B33" s="262"/>
      <c r="C33" s="263"/>
      <c r="D33" s="263"/>
      <c r="E33" s="263"/>
      <c r="F33" s="199"/>
      <c r="G33" s="289"/>
      <c r="H33" s="269"/>
      <c r="I33" s="112"/>
      <c r="J33" s="158"/>
      <c r="K33" s="184"/>
      <c r="L33" s="185"/>
      <c r="M33" s="186"/>
      <c r="N33" s="157"/>
      <c r="O33" s="112"/>
      <c r="P33" s="112"/>
      <c r="Q33" s="112"/>
      <c r="R33" s="112"/>
      <c r="S33" s="112"/>
      <c r="T33" s="162" t="str">
        <f t="shared" si="0"/>
        <v/>
      </c>
      <c r="U33" s="184"/>
      <c r="V33" s="185"/>
      <c r="W33" s="186"/>
      <c r="X33" s="105"/>
      <c r="Y33" s="112"/>
      <c r="Z33" s="112"/>
      <c r="AA33" s="112"/>
      <c r="AB33" s="112"/>
      <c r="AC33" s="162" t="str">
        <f t="shared" si="1"/>
        <v/>
      </c>
      <c r="AD33" s="184"/>
      <c r="AE33" s="185"/>
      <c r="AF33" s="186"/>
      <c r="AG33" s="149"/>
      <c r="AH33" s="112"/>
      <c r="AI33" s="116"/>
      <c r="AJ33" s="116"/>
      <c r="AK33" s="116"/>
    </row>
    <row r="34" spans="1:37" ht="13.9" customHeight="1" x14ac:dyDescent="0.25">
      <c r="A34" s="99"/>
      <c r="B34" s="262"/>
      <c r="C34" s="263"/>
      <c r="D34" s="263"/>
      <c r="E34" s="263"/>
      <c r="F34" s="199"/>
      <c r="G34" s="289"/>
      <c r="H34" s="269"/>
      <c r="I34" s="112"/>
      <c r="J34" s="158"/>
      <c r="K34" s="184"/>
      <c r="L34" s="185"/>
      <c r="M34" s="186"/>
      <c r="N34" s="157"/>
      <c r="O34" s="112"/>
      <c r="P34" s="112"/>
      <c r="Q34" s="112"/>
      <c r="R34" s="112"/>
      <c r="S34" s="112"/>
      <c r="T34" s="162" t="str">
        <f t="shared" si="0"/>
        <v/>
      </c>
      <c r="U34" s="184"/>
      <c r="V34" s="185"/>
      <c r="W34" s="186"/>
      <c r="X34" s="105"/>
      <c r="Y34" s="112"/>
      <c r="Z34" s="112"/>
      <c r="AA34" s="112"/>
      <c r="AB34" s="112"/>
      <c r="AC34" s="162" t="str">
        <f t="shared" si="1"/>
        <v/>
      </c>
      <c r="AD34" s="184"/>
      <c r="AE34" s="185"/>
      <c r="AF34" s="186"/>
      <c r="AG34" s="149"/>
      <c r="AH34" s="112"/>
      <c r="AI34" s="116"/>
      <c r="AJ34" s="116"/>
      <c r="AK34" s="116"/>
    </row>
    <row r="35" spans="1:37" ht="13.9" customHeight="1" x14ac:dyDescent="0.25">
      <c r="A35" s="99"/>
      <c r="B35" s="262"/>
      <c r="C35" s="263"/>
      <c r="D35" s="263"/>
      <c r="E35" s="263"/>
      <c r="F35" s="199"/>
      <c r="G35" s="289"/>
      <c r="H35" s="269"/>
      <c r="I35" s="112"/>
      <c r="J35" s="158"/>
      <c r="K35" s="184"/>
      <c r="L35" s="185"/>
      <c r="M35" s="186"/>
      <c r="N35" s="157"/>
      <c r="O35" s="112"/>
      <c r="P35" s="112"/>
      <c r="Q35" s="112"/>
      <c r="R35" s="112"/>
      <c r="S35" s="112"/>
      <c r="T35" s="162" t="str">
        <f t="shared" si="0"/>
        <v/>
      </c>
      <c r="U35" s="184"/>
      <c r="V35" s="185"/>
      <c r="W35" s="186"/>
      <c r="X35" s="105"/>
      <c r="Y35" s="112"/>
      <c r="Z35" s="112"/>
      <c r="AA35" s="112"/>
      <c r="AB35" s="112"/>
      <c r="AC35" s="162" t="str">
        <f t="shared" si="1"/>
        <v/>
      </c>
      <c r="AD35" s="184"/>
      <c r="AE35" s="185"/>
      <c r="AF35" s="186"/>
      <c r="AG35" s="149"/>
      <c r="AH35" s="112"/>
      <c r="AI35" s="116"/>
      <c r="AJ35" s="116"/>
      <c r="AK35" s="116"/>
    </row>
    <row r="36" spans="1:37" ht="13.9" customHeight="1" x14ac:dyDescent="0.25">
      <c r="A36" s="99"/>
      <c r="B36" s="262"/>
      <c r="C36" s="263"/>
      <c r="D36" s="263"/>
      <c r="E36" s="263"/>
      <c r="F36" s="199"/>
      <c r="G36" s="289"/>
      <c r="H36" s="269"/>
      <c r="I36" s="112"/>
      <c r="J36" s="158"/>
      <c r="K36" s="184"/>
      <c r="L36" s="185"/>
      <c r="M36" s="186"/>
      <c r="N36" s="157"/>
      <c r="O36" s="112"/>
      <c r="P36" s="112"/>
      <c r="Q36" s="112"/>
      <c r="R36" s="112"/>
      <c r="S36" s="112"/>
      <c r="T36" s="162" t="str">
        <f t="shared" si="0"/>
        <v/>
      </c>
      <c r="U36" s="184"/>
      <c r="V36" s="185"/>
      <c r="W36" s="186"/>
      <c r="X36" s="105"/>
      <c r="Y36" s="112"/>
      <c r="Z36" s="112"/>
      <c r="AA36" s="112"/>
      <c r="AB36" s="112"/>
      <c r="AC36" s="162" t="str">
        <f t="shared" si="1"/>
        <v/>
      </c>
      <c r="AD36" s="184"/>
      <c r="AE36" s="185"/>
      <c r="AF36" s="186"/>
      <c r="AG36" s="149"/>
      <c r="AH36" s="112"/>
      <c r="AI36" s="116"/>
      <c r="AJ36" s="116"/>
      <c r="AK36" s="116"/>
    </row>
    <row r="37" spans="1:37" ht="13.9" customHeight="1" x14ac:dyDescent="0.25">
      <c r="A37" s="99"/>
      <c r="B37" s="262"/>
      <c r="C37" s="263"/>
      <c r="D37" s="263"/>
      <c r="E37" s="263"/>
      <c r="F37" s="199"/>
      <c r="G37" s="289"/>
      <c r="H37" s="269"/>
      <c r="I37" s="112"/>
      <c r="J37" s="158"/>
      <c r="K37" s="184"/>
      <c r="L37" s="185"/>
      <c r="M37" s="186"/>
      <c r="N37" s="157"/>
      <c r="O37" s="112"/>
      <c r="P37" s="112"/>
      <c r="Q37" s="112"/>
      <c r="R37" s="112"/>
      <c r="S37" s="112"/>
      <c r="T37" s="162" t="str">
        <f t="shared" si="0"/>
        <v/>
      </c>
      <c r="U37" s="184"/>
      <c r="V37" s="185"/>
      <c r="W37" s="186"/>
      <c r="X37" s="105"/>
      <c r="Y37" s="112"/>
      <c r="Z37" s="112"/>
      <c r="AA37" s="112"/>
      <c r="AB37" s="112"/>
      <c r="AC37" s="162" t="str">
        <f t="shared" si="1"/>
        <v/>
      </c>
      <c r="AD37" s="184"/>
      <c r="AE37" s="185"/>
      <c r="AF37" s="186"/>
      <c r="AG37" s="149"/>
      <c r="AH37" s="112"/>
      <c r="AI37" s="116"/>
      <c r="AJ37" s="116"/>
      <c r="AK37" s="116"/>
    </row>
    <row r="38" spans="1:37" ht="13.9" customHeight="1" x14ac:dyDescent="0.25">
      <c r="A38" s="99"/>
      <c r="B38" s="262"/>
      <c r="C38" s="263"/>
      <c r="D38" s="263"/>
      <c r="E38" s="263"/>
      <c r="F38" s="199"/>
      <c r="G38" s="289"/>
      <c r="H38" s="269"/>
      <c r="I38" s="112"/>
      <c r="J38" s="158"/>
      <c r="K38" s="184"/>
      <c r="L38" s="185"/>
      <c r="M38" s="186"/>
      <c r="N38" s="157"/>
      <c r="O38" s="112"/>
      <c r="P38" s="112"/>
      <c r="Q38" s="112"/>
      <c r="R38" s="112"/>
      <c r="S38" s="112"/>
      <c r="T38" s="162" t="str">
        <f t="shared" si="0"/>
        <v/>
      </c>
      <c r="U38" s="184"/>
      <c r="V38" s="185"/>
      <c r="W38" s="186"/>
      <c r="X38" s="105"/>
      <c r="Y38" s="112"/>
      <c r="Z38" s="112"/>
      <c r="AA38" s="112"/>
      <c r="AB38" s="112"/>
      <c r="AC38" s="162" t="str">
        <f t="shared" si="1"/>
        <v/>
      </c>
      <c r="AD38" s="184"/>
      <c r="AE38" s="185"/>
      <c r="AF38" s="186"/>
      <c r="AG38" s="149"/>
      <c r="AH38" s="112"/>
      <c r="AI38" s="116"/>
      <c r="AJ38" s="116"/>
      <c r="AK38" s="116"/>
    </row>
    <row r="39" spans="1:37" ht="13.9" customHeight="1" x14ac:dyDescent="0.25">
      <c r="A39" s="99"/>
      <c r="B39" s="262"/>
      <c r="C39" s="263"/>
      <c r="D39" s="263"/>
      <c r="E39" s="263"/>
      <c r="F39" s="199"/>
      <c r="G39" s="289"/>
      <c r="H39" s="269"/>
      <c r="I39" s="112"/>
      <c r="J39" s="158"/>
      <c r="K39" s="184"/>
      <c r="L39" s="185"/>
      <c r="M39" s="186"/>
      <c r="N39" s="157"/>
      <c r="O39" s="112"/>
      <c r="P39" s="112"/>
      <c r="Q39" s="112"/>
      <c r="R39" s="112"/>
      <c r="S39" s="112"/>
      <c r="T39" s="162" t="str">
        <f t="shared" si="0"/>
        <v/>
      </c>
      <c r="U39" s="184"/>
      <c r="V39" s="185"/>
      <c r="W39" s="186"/>
      <c r="X39" s="105"/>
      <c r="Y39" s="112"/>
      <c r="Z39" s="112"/>
      <c r="AA39" s="112"/>
      <c r="AB39" s="112"/>
      <c r="AC39" s="162" t="str">
        <f t="shared" si="1"/>
        <v/>
      </c>
      <c r="AD39" s="184"/>
      <c r="AE39" s="185"/>
      <c r="AF39" s="186"/>
      <c r="AG39" s="149"/>
      <c r="AH39" s="112"/>
      <c r="AI39" s="116"/>
      <c r="AJ39" s="116"/>
      <c r="AK39" s="116"/>
    </row>
    <row r="40" spans="1:37" ht="13.9" customHeight="1" x14ac:dyDescent="0.25">
      <c r="A40" s="99"/>
      <c r="B40" s="262"/>
      <c r="C40" s="263"/>
      <c r="D40" s="263"/>
      <c r="E40" s="263"/>
      <c r="F40" s="199"/>
      <c r="G40" s="289"/>
      <c r="H40" s="269"/>
      <c r="I40" s="112"/>
      <c r="J40" s="158"/>
      <c r="K40" s="184"/>
      <c r="L40" s="185"/>
      <c r="M40" s="186"/>
      <c r="N40" s="157"/>
      <c r="O40" s="112"/>
      <c r="P40" s="112"/>
      <c r="Q40" s="112"/>
      <c r="R40" s="112"/>
      <c r="S40" s="112"/>
      <c r="T40" s="162" t="str">
        <f t="shared" si="0"/>
        <v/>
      </c>
      <c r="U40" s="184"/>
      <c r="V40" s="185"/>
      <c r="W40" s="186"/>
      <c r="X40" s="105"/>
      <c r="Y40" s="112"/>
      <c r="Z40" s="112"/>
      <c r="AA40" s="112"/>
      <c r="AB40" s="112"/>
      <c r="AC40" s="162" t="str">
        <f t="shared" si="1"/>
        <v/>
      </c>
      <c r="AD40" s="184"/>
      <c r="AE40" s="185"/>
      <c r="AF40" s="186"/>
      <c r="AG40" s="149"/>
      <c r="AH40" s="112"/>
      <c r="AI40" s="116"/>
      <c r="AJ40" s="116"/>
      <c r="AK40" s="116"/>
    </row>
    <row r="41" spans="1:37" ht="13.9" customHeight="1" x14ac:dyDescent="0.25">
      <c r="A41" s="99"/>
      <c r="B41" s="262"/>
      <c r="C41" s="263"/>
      <c r="D41" s="263"/>
      <c r="E41" s="263"/>
      <c r="F41" s="199"/>
      <c r="G41" s="289"/>
      <c r="H41" s="269"/>
      <c r="I41" s="112"/>
      <c r="J41" s="158"/>
      <c r="K41" s="184"/>
      <c r="L41" s="185"/>
      <c r="M41" s="186"/>
      <c r="N41" s="157"/>
      <c r="O41" s="112"/>
      <c r="P41" s="112"/>
      <c r="Q41" s="112"/>
      <c r="R41" s="112"/>
      <c r="S41" s="112"/>
      <c r="T41" s="162" t="str">
        <f t="shared" si="0"/>
        <v/>
      </c>
      <c r="U41" s="184"/>
      <c r="V41" s="185"/>
      <c r="W41" s="186"/>
      <c r="X41" s="105"/>
      <c r="Y41" s="112"/>
      <c r="Z41" s="112"/>
      <c r="AA41" s="112"/>
      <c r="AB41" s="112"/>
      <c r="AC41" s="162" t="str">
        <f t="shared" si="1"/>
        <v/>
      </c>
      <c r="AD41" s="184"/>
      <c r="AE41" s="185"/>
      <c r="AF41" s="186"/>
      <c r="AG41" s="149"/>
      <c r="AH41" s="112"/>
      <c r="AI41" s="116"/>
      <c r="AJ41" s="116"/>
      <c r="AK41" s="116"/>
    </row>
    <row r="42" spans="1:37" ht="13.9" customHeight="1" x14ac:dyDescent="0.25">
      <c r="A42" s="99"/>
      <c r="B42" s="262"/>
      <c r="C42" s="263"/>
      <c r="D42" s="263"/>
      <c r="E42" s="263"/>
      <c r="F42" s="199"/>
      <c r="G42" s="289"/>
      <c r="H42" s="269"/>
      <c r="I42" s="112"/>
      <c r="J42" s="158"/>
      <c r="K42" s="184"/>
      <c r="L42" s="185"/>
      <c r="M42" s="186"/>
      <c r="N42" s="157"/>
      <c r="O42" s="112"/>
      <c r="P42" s="112"/>
      <c r="Q42" s="112"/>
      <c r="R42" s="112"/>
      <c r="S42" s="112"/>
      <c r="T42" s="162" t="str">
        <f t="shared" si="0"/>
        <v/>
      </c>
      <c r="U42" s="184"/>
      <c r="V42" s="185"/>
      <c r="W42" s="186"/>
      <c r="X42" s="105"/>
      <c r="Y42" s="112"/>
      <c r="Z42" s="112"/>
      <c r="AA42" s="112"/>
      <c r="AB42" s="112"/>
      <c r="AC42" s="162" t="str">
        <f t="shared" si="1"/>
        <v/>
      </c>
      <c r="AD42" s="184"/>
      <c r="AE42" s="185"/>
      <c r="AF42" s="186"/>
      <c r="AG42" s="149"/>
      <c r="AH42" s="112"/>
      <c r="AI42" s="116"/>
      <c r="AJ42" s="116"/>
      <c r="AK42" s="116"/>
    </row>
    <row r="43" spans="1:37" ht="13.9" customHeight="1" x14ac:dyDescent="0.25">
      <c r="A43" s="99"/>
      <c r="B43" s="262"/>
      <c r="C43" s="263"/>
      <c r="D43" s="263"/>
      <c r="E43" s="263"/>
      <c r="F43" s="199"/>
      <c r="G43" s="289"/>
      <c r="H43" s="269"/>
      <c r="I43" s="112"/>
      <c r="J43" s="158"/>
      <c r="K43" s="184"/>
      <c r="L43" s="185"/>
      <c r="M43" s="186"/>
      <c r="N43" s="112"/>
      <c r="O43" s="112"/>
      <c r="P43" s="112"/>
      <c r="Q43" s="112"/>
      <c r="R43" s="112"/>
      <c r="S43" s="112"/>
      <c r="T43" s="162" t="str">
        <f t="shared" si="0"/>
        <v/>
      </c>
      <c r="U43" s="184"/>
      <c r="V43" s="185"/>
      <c r="W43" s="186"/>
      <c r="X43" s="105"/>
      <c r="Y43" s="112"/>
      <c r="Z43" s="112"/>
      <c r="AA43" s="112"/>
      <c r="AB43" s="112"/>
      <c r="AC43" s="162" t="str">
        <f t="shared" si="1"/>
        <v/>
      </c>
      <c r="AD43" s="184"/>
      <c r="AE43" s="185"/>
      <c r="AF43" s="186"/>
      <c r="AG43" s="149"/>
      <c r="AH43" s="112"/>
      <c r="AI43" s="116"/>
      <c r="AJ43" s="116"/>
      <c r="AK43" s="116"/>
    </row>
    <row r="44" spans="1:37" ht="13.9" customHeight="1" x14ac:dyDescent="0.25">
      <c r="A44" s="99"/>
      <c r="B44" s="262"/>
      <c r="C44" s="263"/>
      <c r="D44" s="263"/>
      <c r="E44" s="263"/>
      <c r="F44" s="199"/>
      <c r="G44" s="289"/>
      <c r="H44" s="269"/>
      <c r="I44" s="112"/>
      <c r="J44" s="158"/>
      <c r="K44" s="184"/>
      <c r="L44" s="185"/>
      <c r="M44" s="186"/>
      <c r="N44" s="112"/>
      <c r="O44" s="112"/>
      <c r="P44" s="112"/>
      <c r="Q44" s="112"/>
      <c r="R44" s="112"/>
      <c r="S44" s="112"/>
      <c r="T44" s="162" t="str">
        <f t="shared" si="0"/>
        <v/>
      </c>
      <c r="U44" s="184"/>
      <c r="V44" s="185"/>
      <c r="W44" s="186"/>
      <c r="X44" s="105"/>
      <c r="Y44" s="112"/>
      <c r="Z44" s="112"/>
      <c r="AA44" s="112"/>
      <c r="AB44" s="112"/>
      <c r="AC44" s="162" t="str">
        <f t="shared" si="1"/>
        <v/>
      </c>
      <c r="AD44" s="184"/>
      <c r="AE44" s="185"/>
      <c r="AF44" s="186"/>
      <c r="AG44" s="149"/>
      <c r="AH44" s="112"/>
      <c r="AI44" s="116"/>
      <c r="AJ44" s="116"/>
      <c r="AK44" s="116"/>
    </row>
    <row r="45" spans="1:37" ht="13.9" customHeight="1" x14ac:dyDescent="0.25">
      <c r="A45" s="99"/>
      <c r="B45" s="262"/>
      <c r="C45" s="263"/>
      <c r="D45" s="263"/>
      <c r="E45" s="263"/>
      <c r="F45" s="199"/>
      <c r="G45" s="289"/>
      <c r="H45" s="269"/>
      <c r="I45" s="112"/>
      <c r="J45" s="158"/>
      <c r="K45" s="184"/>
      <c r="L45" s="185"/>
      <c r="M45" s="186"/>
      <c r="N45" s="112"/>
      <c r="O45" s="112"/>
      <c r="P45" s="112"/>
      <c r="Q45" s="112"/>
      <c r="R45" s="112"/>
      <c r="S45" s="112"/>
      <c r="T45" s="162" t="str">
        <f t="shared" si="0"/>
        <v/>
      </c>
      <c r="U45" s="184"/>
      <c r="V45" s="185"/>
      <c r="W45" s="186"/>
      <c r="X45" s="105"/>
      <c r="Y45" s="112"/>
      <c r="Z45" s="112"/>
      <c r="AA45" s="112"/>
      <c r="AB45" s="112"/>
      <c r="AC45" s="162" t="str">
        <f t="shared" si="1"/>
        <v/>
      </c>
      <c r="AD45" s="184"/>
      <c r="AE45" s="185"/>
      <c r="AF45" s="186"/>
      <c r="AG45" s="149"/>
      <c r="AH45" s="112"/>
      <c r="AI45" s="116"/>
      <c r="AJ45" s="116"/>
      <c r="AK45" s="116"/>
    </row>
    <row r="46" spans="1:37" ht="13.9" customHeight="1" x14ac:dyDescent="0.25">
      <c r="A46" s="99"/>
      <c r="B46" s="262"/>
      <c r="C46" s="263"/>
      <c r="D46" s="263"/>
      <c r="E46" s="263"/>
      <c r="F46" s="199"/>
      <c r="G46" s="289"/>
      <c r="H46" s="269"/>
      <c r="I46" s="112"/>
      <c r="J46" s="158"/>
      <c r="K46" s="184"/>
      <c r="L46" s="185"/>
      <c r="M46" s="186"/>
      <c r="N46" s="112"/>
      <c r="O46" s="112"/>
      <c r="P46" s="112"/>
      <c r="Q46" s="112"/>
      <c r="R46" s="112"/>
      <c r="S46" s="112"/>
      <c r="T46" s="162" t="str">
        <f t="shared" si="0"/>
        <v/>
      </c>
      <c r="U46" s="184"/>
      <c r="V46" s="185"/>
      <c r="W46" s="186"/>
      <c r="X46" s="105"/>
      <c r="Y46" s="112"/>
      <c r="Z46" s="112"/>
      <c r="AA46" s="112"/>
      <c r="AB46" s="112"/>
      <c r="AC46" s="162" t="str">
        <f t="shared" si="1"/>
        <v/>
      </c>
      <c r="AD46" s="184"/>
      <c r="AE46" s="185"/>
      <c r="AF46" s="186"/>
      <c r="AG46" s="149"/>
      <c r="AH46" s="112"/>
      <c r="AI46" s="116"/>
      <c r="AJ46" s="116"/>
      <c r="AK46" s="116"/>
    </row>
    <row r="47" spans="1:37" ht="18" customHeight="1" x14ac:dyDescent="0.25">
      <c r="A47" s="99"/>
      <c r="B47" s="160" t="s">
        <v>115</v>
      </c>
      <c r="C47" s="151" t="str">
        <f>IF(I10="","",'Výpočty MSP'!C53)</f>
        <v/>
      </c>
      <c r="D47" s="153" t="s">
        <v>112</v>
      </c>
      <c r="E47" s="151" t="str">
        <f>'Výpočty MSP'!C48</f>
        <v/>
      </c>
      <c r="F47" s="161"/>
      <c r="G47" s="289"/>
      <c r="H47" s="269"/>
      <c r="I47" s="112"/>
      <c r="J47" s="299" t="s">
        <v>126</v>
      </c>
      <c r="K47" s="300"/>
      <c r="L47" s="300"/>
      <c r="M47" s="301"/>
      <c r="N47" s="112"/>
      <c r="O47" s="128"/>
      <c r="P47" s="112"/>
      <c r="Q47" s="112"/>
      <c r="R47" s="112"/>
      <c r="S47" s="112"/>
      <c r="T47" s="299" t="str">
        <f>J47</f>
        <v>Přerušené vazby</v>
      </c>
      <c r="U47" s="300"/>
      <c r="V47" s="300"/>
      <c r="W47" s="301"/>
      <c r="X47" s="118"/>
      <c r="Y47" s="112"/>
      <c r="Z47" s="112"/>
      <c r="AA47" s="112"/>
      <c r="AB47" s="112"/>
      <c r="AC47" s="299" t="str">
        <f>J47</f>
        <v>Přerušené vazby</v>
      </c>
      <c r="AD47" s="300"/>
      <c r="AE47" s="300"/>
      <c r="AF47" s="301"/>
      <c r="AG47" s="120"/>
      <c r="AH47" s="112"/>
      <c r="AI47" s="116"/>
      <c r="AJ47" s="116"/>
      <c r="AK47" s="116"/>
    </row>
    <row r="48" spans="1:37" ht="13.9" customHeight="1" x14ac:dyDescent="0.25">
      <c r="A48" s="99"/>
      <c r="B48" s="262"/>
      <c r="C48" s="263"/>
      <c r="D48" s="263"/>
      <c r="E48" s="263"/>
      <c r="F48" s="199"/>
      <c r="G48" s="289"/>
      <c r="H48" s="269"/>
      <c r="I48" s="112"/>
      <c r="J48" s="158"/>
      <c r="K48" s="184"/>
      <c r="L48" s="185"/>
      <c r="M48" s="186"/>
      <c r="N48" s="112"/>
      <c r="O48" s="112"/>
      <c r="P48" s="112"/>
      <c r="Q48" s="112"/>
      <c r="R48" s="112"/>
      <c r="S48" s="112"/>
      <c r="T48" s="162" t="str">
        <f>IF(J48&gt;2000,J48-1,"Automaticky")</f>
        <v>Automaticky</v>
      </c>
      <c r="U48" s="184"/>
      <c r="V48" s="185"/>
      <c r="W48" s="186"/>
      <c r="X48" s="105"/>
      <c r="Y48" s="112"/>
      <c r="Z48" s="112"/>
      <c r="AA48" s="112"/>
      <c r="AB48" s="112"/>
      <c r="AC48" s="162" t="str">
        <f>IF(J48&gt;2000,J48-2,"Automaticky")</f>
        <v>Automaticky</v>
      </c>
      <c r="AD48" s="184"/>
      <c r="AE48" s="185"/>
      <c r="AF48" s="186"/>
      <c r="AG48" s="149"/>
      <c r="AH48" s="112"/>
      <c r="AI48" s="116"/>
      <c r="AJ48" s="116"/>
      <c r="AK48" s="116"/>
    </row>
    <row r="49" spans="1:37" ht="13.9" customHeight="1" x14ac:dyDescent="0.25">
      <c r="A49" s="99"/>
      <c r="B49" s="262"/>
      <c r="C49" s="263"/>
      <c r="D49" s="263"/>
      <c r="E49" s="263"/>
      <c r="F49" s="199"/>
      <c r="G49" s="289"/>
      <c r="H49" s="269"/>
      <c r="I49" s="112"/>
      <c r="J49" s="158"/>
      <c r="K49" s="184"/>
      <c r="L49" s="185"/>
      <c r="M49" s="186"/>
      <c r="N49" s="112"/>
      <c r="O49" s="112"/>
      <c r="P49" s="112"/>
      <c r="Q49" s="112"/>
      <c r="R49" s="112"/>
      <c r="S49" s="112"/>
      <c r="T49" s="162" t="str">
        <f>IF(J49&gt;2000,J49-1,"")</f>
        <v/>
      </c>
      <c r="U49" s="184"/>
      <c r="V49" s="185"/>
      <c r="W49" s="186"/>
      <c r="X49" s="105"/>
      <c r="Y49" s="112"/>
      <c r="Z49" s="112"/>
      <c r="AA49" s="112"/>
      <c r="AB49" s="112"/>
      <c r="AC49" s="162" t="str">
        <f t="shared" ref="AC49:AC53" si="2">IF(J49&gt;2000,J49-2,"")</f>
        <v/>
      </c>
      <c r="AD49" s="184"/>
      <c r="AE49" s="185"/>
      <c r="AF49" s="186"/>
      <c r="AG49" s="149"/>
      <c r="AH49" s="112"/>
      <c r="AI49" s="116"/>
      <c r="AJ49" s="116"/>
      <c r="AK49" s="116"/>
    </row>
    <row r="50" spans="1:37" ht="13.9" customHeight="1" x14ac:dyDescent="0.25">
      <c r="A50" s="99"/>
      <c r="B50" s="262"/>
      <c r="C50" s="263"/>
      <c r="D50" s="263"/>
      <c r="E50" s="263"/>
      <c r="F50" s="199"/>
      <c r="G50" s="198"/>
      <c r="H50" s="269"/>
      <c r="I50" s="112"/>
      <c r="J50" s="158"/>
      <c r="K50" s="184"/>
      <c r="L50" s="185"/>
      <c r="M50" s="186"/>
      <c r="N50" s="112"/>
      <c r="O50" s="112"/>
      <c r="P50" s="112"/>
      <c r="Q50" s="112"/>
      <c r="R50" s="112"/>
      <c r="S50" s="112"/>
      <c r="T50" s="162" t="str">
        <f t="shared" ref="T50:T53" si="3">IF(J50&gt;2000,J50-1,"")</f>
        <v/>
      </c>
      <c r="U50" s="184"/>
      <c r="V50" s="185"/>
      <c r="W50" s="186"/>
      <c r="X50" s="105"/>
      <c r="Y50" s="112"/>
      <c r="Z50" s="112"/>
      <c r="AA50" s="112"/>
      <c r="AB50" s="112"/>
      <c r="AC50" s="162" t="str">
        <f t="shared" si="2"/>
        <v/>
      </c>
      <c r="AD50" s="184"/>
      <c r="AE50" s="185"/>
      <c r="AF50" s="186"/>
      <c r="AG50" s="149"/>
      <c r="AH50" s="112"/>
      <c r="AI50" s="116"/>
      <c r="AJ50" s="116"/>
      <c r="AK50" s="116"/>
    </row>
    <row r="51" spans="1:37" ht="13.9" customHeight="1" x14ac:dyDescent="0.25">
      <c r="A51" s="99"/>
      <c r="B51" s="262"/>
      <c r="C51" s="263"/>
      <c r="D51" s="263"/>
      <c r="E51" s="263"/>
      <c r="F51" s="199"/>
      <c r="G51" s="198"/>
      <c r="H51" s="269"/>
      <c r="I51" s="112"/>
      <c r="J51" s="158"/>
      <c r="K51" s="184"/>
      <c r="L51" s="185"/>
      <c r="M51" s="186"/>
      <c r="N51" s="112"/>
      <c r="O51" s="112"/>
      <c r="P51" s="112"/>
      <c r="Q51" s="112"/>
      <c r="R51" s="112"/>
      <c r="S51" s="112"/>
      <c r="T51" s="162" t="str">
        <f t="shared" si="3"/>
        <v/>
      </c>
      <c r="U51" s="184"/>
      <c r="V51" s="185"/>
      <c r="W51" s="186"/>
      <c r="X51" s="105"/>
      <c r="Y51" s="112"/>
      <c r="Z51" s="112"/>
      <c r="AA51" s="112"/>
      <c r="AB51" s="112"/>
      <c r="AC51" s="162" t="str">
        <f t="shared" si="2"/>
        <v/>
      </c>
      <c r="AD51" s="184"/>
      <c r="AE51" s="185"/>
      <c r="AF51" s="186"/>
      <c r="AG51" s="149"/>
      <c r="AH51" s="112"/>
      <c r="AI51" s="116"/>
      <c r="AJ51" s="116"/>
      <c r="AK51" s="116"/>
    </row>
    <row r="52" spans="1:37" ht="13.9" customHeight="1" x14ac:dyDescent="0.25">
      <c r="A52" s="99"/>
      <c r="B52" s="262"/>
      <c r="C52" s="263"/>
      <c r="D52" s="263"/>
      <c r="E52" s="263"/>
      <c r="F52" s="199"/>
      <c r="G52" s="198"/>
      <c r="H52" s="269"/>
      <c r="I52" s="112"/>
      <c r="J52" s="158"/>
      <c r="K52" s="184"/>
      <c r="L52" s="185"/>
      <c r="M52" s="186"/>
      <c r="N52" s="112"/>
      <c r="O52" s="112"/>
      <c r="P52" s="112"/>
      <c r="Q52" s="112"/>
      <c r="R52" s="112"/>
      <c r="S52" s="112"/>
      <c r="T52" s="162" t="str">
        <f>IF(J52&gt;2000,J52-1,"")</f>
        <v/>
      </c>
      <c r="U52" s="184"/>
      <c r="V52" s="185"/>
      <c r="W52" s="186"/>
      <c r="X52" s="105"/>
      <c r="Y52" s="112"/>
      <c r="Z52" s="112"/>
      <c r="AA52" s="112"/>
      <c r="AB52" s="112"/>
      <c r="AC52" s="162" t="str">
        <f>IF(J52&gt;2000,J52-1,"")</f>
        <v/>
      </c>
      <c r="AD52" s="184"/>
      <c r="AE52" s="185"/>
      <c r="AF52" s="186"/>
      <c r="AG52" s="149"/>
      <c r="AH52" s="112"/>
      <c r="AI52" s="116"/>
      <c r="AJ52" s="116"/>
      <c r="AK52" s="116"/>
    </row>
    <row r="53" spans="1:37" ht="13.9" customHeight="1" thickBot="1" x14ac:dyDescent="0.3">
      <c r="A53" s="99"/>
      <c r="B53" s="260"/>
      <c r="C53" s="261"/>
      <c r="D53" s="261"/>
      <c r="E53" s="261"/>
      <c r="F53" s="200"/>
      <c r="G53" s="198"/>
      <c r="H53" s="269"/>
      <c r="I53" s="112"/>
      <c r="J53" s="159"/>
      <c r="K53" s="188"/>
      <c r="L53" s="189"/>
      <c r="M53" s="190"/>
      <c r="N53" s="112"/>
      <c r="O53" s="112"/>
      <c r="P53" s="112"/>
      <c r="Q53" s="112"/>
      <c r="R53" s="112"/>
      <c r="S53" s="112"/>
      <c r="T53" s="163" t="str">
        <f t="shared" si="3"/>
        <v/>
      </c>
      <c r="U53" s="188"/>
      <c r="V53" s="189"/>
      <c r="W53" s="190"/>
      <c r="X53" s="105"/>
      <c r="Y53" s="112"/>
      <c r="Z53" s="112"/>
      <c r="AA53" s="112"/>
      <c r="AB53" s="112"/>
      <c r="AC53" s="163" t="str">
        <f t="shared" si="2"/>
        <v/>
      </c>
      <c r="AD53" s="188"/>
      <c r="AE53" s="189"/>
      <c r="AF53" s="190"/>
      <c r="AG53" s="149"/>
      <c r="AH53" s="112"/>
      <c r="AI53" s="116"/>
      <c r="AJ53" s="116"/>
      <c r="AK53" s="116"/>
    </row>
    <row r="54" spans="1:37" s="131" customFormat="1" ht="13.5" customHeight="1" thickBot="1" x14ac:dyDescent="0.4">
      <c r="A54" s="103"/>
      <c r="B54" s="118"/>
      <c r="C54" s="112"/>
      <c r="D54" s="129"/>
      <c r="E54" s="118"/>
      <c r="F54" s="123"/>
      <c r="G54"/>
      <c r="H54" s="118"/>
      <c r="I54" s="112"/>
      <c r="J54" s="112"/>
      <c r="K54" s="187"/>
      <c r="L54" s="187"/>
      <c r="M54" s="187"/>
      <c r="N54" s="118"/>
      <c r="O54" s="118"/>
      <c r="P54" s="118"/>
      <c r="Q54" s="118"/>
      <c r="R54" s="118"/>
      <c r="S54" s="118"/>
      <c r="T54" s="118"/>
      <c r="U54" s="118"/>
      <c r="V54" s="118"/>
      <c r="W54" s="118"/>
      <c r="X54" s="118"/>
      <c r="Y54" s="118"/>
      <c r="Z54" s="118"/>
      <c r="AA54" s="118"/>
      <c r="AB54" s="118"/>
      <c r="AC54" s="118"/>
      <c r="AD54" s="118"/>
      <c r="AE54" s="118"/>
      <c r="AF54" s="118"/>
      <c r="AG54" s="118"/>
      <c r="AH54" s="130"/>
      <c r="AI54" s="130"/>
      <c r="AJ54" s="130"/>
      <c r="AK54" s="130"/>
    </row>
    <row r="55" spans="1:37" ht="38.25" customHeight="1" x14ac:dyDescent="0.35">
      <c r="A55" s="99"/>
      <c r="B55" s="293" t="s">
        <v>213</v>
      </c>
      <c r="C55" s="294"/>
      <c r="D55" s="294"/>
      <c r="E55" s="295"/>
      <c r="F55" s="373" t="s">
        <v>0</v>
      </c>
      <c r="G55"/>
      <c r="H55" s="368"/>
      <c r="I55" s="112"/>
      <c r="J55" s="287" t="str">
        <f>J22</f>
        <v>Rok posl. podaného daňového přiznání</v>
      </c>
      <c r="K55" s="287" t="s">
        <v>155</v>
      </c>
      <c r="L55" s="287" t="str">
        <f>L22</f>
        <v>Aktiva/
Majetek
v tis. CZK</v>
      </c>
      <c r="M55" s="319" t="str">
        <f>M22</f>
        <v>Obrat/
Příjmy
v tis. CZK</v>
      </c>
      <c r="N55" s="287" t="s">
        <v>151</v>
      </c>
      <c r="O55" s="112"/>
      <c r="P55" s="112"/>
      <c r="Q55" s="112"/>
      <c r="R55" s="112"/>
      <c r="S55" s="112"/>
      <c r="T55" s="287" t="str">
        <f>T22</f>
        <v>Rok - 1</v>
      </c>
      <c r="U55" s="287" t="str">
        <f>K55</f>
        <v>Počet zaměstnanců dle daňového příznání</v>
      </c>
      <c r="V55" s="287" t="str">
        <f>L55</f>
        <v>Aktiva/
Majetek
v tis. CZK</v>
      </c>
      <c r="W55" s="319" t="str">
        <f>M55</f>
        <v>Obrat/
Příjmy
v tis. CZK</v>
      </c>
      <c r="X55" s="287" t="str">
        <f>N55</f>
        <v>Podíl          25 - 50 % včetně</v>
      </c>
      <c r="Y55" s="112"/>
      <c r="Z55" s="112"/>
      <c r="AA55" s="112"/>
      <c r="AB55" s="112"/>
      <c r="AC55" s="287" t="str">
        <f>AC22</f>
        <v>Rok - 2</v>
      </c>
      <c r="AD55" s="287" t="str">
        <f>K55</f>
        <v>Počet zaměstnanců dle daňového příznání</v>
      </c>
      <c r="AE55" s="287" t="str">
        <f>L55</f>
        <v>Aktiva/
Majetek
v tis. CZK</v>
      </c>
      <c r="AF55" s="319" t="str">
        <f>M55</f>
        <v>Obrat/
Příjmy
v tis. CZK</v>
      </c>
      <c r="AG55" s="287" t="str">
        <f>N55</f>
        <v>Podíl          25 - 50 % včetně</v>
      </c>
      <c r="AH55" s="112"/>
      <c r="AI55" s="116"/>
      <c r="AJ55" s="116"/>
      <c r="AK55" s="116"/>
    </row>
    <row r="56" spans="1:37" ht="32.25" customHeight="1" thickBot="1" x14ac:dyDescent="0.4">
      <c r="A56" s="99"/>
      <c r="B56" s="296"/>
      <c r="C56" s="297"/>
      <c r="D56" s="297"/>
      <c r="E56" s="298"/>
      <c r="F56" s="374"/>
      <c r="G56"/>
      <c r="H56" s="368"/>
      <c r="I56" s="112"/>
      <c r="J56" s="288"/>
      <c r="K56" s="288"/>
      <c r="L56" s="288"/>
      <c r="M56" s="320"/>
      <c r="N56" s="288"/>
      <c r="O56" s="112"/>
      <c r="P56" s="112"/>
      <c r="Q56" s="112"/>
      <c r="R56" s="112"/>
      <c r="S56" s="112"/>
      <c r="T56" s="288"/>
      <c r="U56" s="288"/>
      <c r="V56" s="288"/>
      <c r="W56" s="320"/>
      <c r="X56" s="288"/>
      <c r="Y56" s="112"/>
      <c r="Z56" s="112"/>
      <c r="AA56" s="112"/>
      <c r="AB56" s="112"/>
      <c r="AC56" s="288"/>
      <c r="AD56" s="288"/>
      <c r="AE56" s="288"/>
      <c r="AF56" s="320"/>
      <c r="AG56" s="288"/>
      <c r="AH56" s="112"/>
      <c r="AI56" s="116"/>
      <c r="AJ56" s="116"/>
      <c r="AK56" s="116"/>
    </row>
    <row r="57" spans="1:37" ht="18" customHeight="1" x14ac:dyDescent="0.35">
      <c r="A57" s="99"/>
      <c r="B57" s="266" t="str">
        <f>B24</f>
        <v xml:space="preserve">Aktivní vazby ke dni vyplnění Prohlášení      </v>
      </c>
      <c r="C57" s="267"/>
      <c r="D57" s="267"/>
      <c r="E57" s="267"/>
      <c r="F57" s="268"/>
      <c r="G57" s="289" t="str">
        <f>'Výpočty MSP'!A158</f>
        <v/>
      </c>
      <c r="H57" s="269" t="str">
        <f>'Výpočty MSP'!A159</f>
        <v/>
      </c>
      <c r="I57" s="112"/>
      <c r="J57" s="284" t="str">
        <f>J24</f>
        <v>Aktivní vazby</v>
      </c>
      <c r="K57" s="285"/>
      <c r="L57" s="285"/>
      <c r="M57" s="285"/>
      <c r="N57" s="286"/>
      <c r="O57" s="112"/>
      <c r="P57" s="112"/>
      <c r="Q57" s="112"/>
      <c r="R57" s="112"/>
      <c r="S57" s="112"/>
      <c r="T57" s="284" t="str">
        <f>J57</f>
        <v>Aktivní vazby</v>
      </c>
      <c r="U57" s="285"/>
      <c r="V57" s="285"/>
      <c r="W57" s="285"/>
      <c r="X57" s="286"/>
      <c r="Y57" s="112"/>
      <c r="Z57" s="112"/>
      <c r="AA57" s="112"/>
      <c r="AB57" s="112"/>
      <c r="AC57" s="284" t="str">
        <f>J57</f>
        <v>Aktivní vazby</v>
      </c>
      <c r="AD57" s="285"/>
      <c r="AE57" s="285"/>
      <c r="AF57" s="285"/>
      <c r="AG57" s="286"/>
      <c r="AH57" s="112"/>
      <c r="AI57" s="116"/>
      <c r="AJ57" s="116"/>
      <c r="AK57" s="116"/>
    </row>
    <row r="58" spans="1:37" ht="14.25" customHeight="1" x14ac:dyDescent="0.35">
      <c r="A58" s="99"/>
      <c r="B58" s="262"/>
      <c r="C58" s="263"/>
      <c r="D58" s="263"/>
      <c r="E58" s="263"/>
      <c r="F58" s="199"/>
      <c r="G58" s="289"/>
      <c r="H58" s="269"/>
      <c r="I58" s="112"/>
      <c r="J58" s="158"/>
      <c r="K58" s="184"/>
      <c r="L58" s="185"/>
      <c r="M58" s="185"/>
      <c r="N58" s="164"/>
      <c r="O58" s="112"/>
      <c r="P58" s="112">
        <f t="shared" ref="P58:P72" si="4">K58*N58/100</f>
        <v>0</v>
      </c>
      <c r="Q58" s="112">
        <f t="shared" ref="Q58:Q72" si="5">L58*N58/100</f>
        <v>0</v>
      </c>
      <c r="R58" s="112">
        <f t="shared" ref="R58:R72" si="6">M58*N58/100</f>
        <v>0</v>
      </c>
      <c r="S58" s="112"/>
      <c r="T58" s="162" t="str">
        <f>IF(J58&gt;2000,J58-1,"Automaticky")</f>
        <v>Automaticky</v>
      </c>
      <c r="U58" s="184"/>
      <c r="V58" s="185"/>
      <c r="W58" s="185"/>
      <c r="X58" s="164"/>
      <c r="Y58" s="150"/>
      <c r="Z58" s="147">
        <f t="shared" ref="Z58:Z72" si="7">U58*X58/100</f>
        <v>0</v>
      </c>
      <c r="AA58" s="147">
        <f t="shared" ref="AA58:AA72" si="8">V58*X58/100</f>
        <v>0</v>
      </c>
      <c r="AB58" s="147">
        <f t="shared" ref="AB58:AB72" si="9">W58*X58/100</f>
        <v>0</v>
      </c>
      <c r="AC58" s="162" t="str">
        <f>IF(J58&gt;2000,J58-2,"Automaticky")</f>
        <v>Automaticky</v>
      </c>
      <c r="AD58" s="184"/>
      <c r="AE58" s="185"/>
      <c r="AF58" s="185"/>
      <c r="AG58" s="164"/>
      <c r="AH58" s="150"/>
      <c r="AI58" s="132">
        <f t="shared" ref="AI58:AI72" si="10">AD58*AG58/100</f>
        <v>0</v>
      </c>
      <c r="AJ58" s="132">
        <f t="shared" ref="AJ58:AJ72" si="11">AE58*AG58/100</f>
        <v>0</v>
      </c>
      <c r="AK58" s="132">
        <f t="shared" ref="AK58:AK72" si="12">AF58*AG58/100</f>
        <v>0</v>
      </c>
    </row>
    <row r="59" spans="1:37" ht="14.5" customHeight="1" x14ac:dyDescent="0.35">
      <c r="A59" s="99"/>
      <c r="B59" s="262"/>
      <c r="C59" s="263"/>
      <c r="D59" s="263"/>
      <c r="E59" s="263"/>
      <c r="F59" s="199"/>
      <c r="G59" s="289"/>
      <c r="H59" s="269"/>
      <c r="I59" s="112"/>
      <c r="J59" s="158"/>
      <c r="K59" s="184"/>
      <c r="L59" s="185"/>
      <c r="M59" s="185"/>
      <c r="N59" s="164"/>
      <c r="O59" s="112"/>
      <c r="P59" s="112">
        <f t="shared" si="4"/>
        <v>0</v>
      </c>
      <c r="Q59" s="112">
        <f t="shared" si="5"/>
        <v>0</v>
      </c>
      <c r="R59" s="112">
        <f t="shared" si="6"/>
        <v>0</v>
      </c>
      <c r="S59" s="112"/>
      <c r="T59" s="162" t="str">
        <f t="shared" ref="T59:T72" si="13">IF(J59&gt;2000,J59-1,"")</f>
        <v/>
      </c>
      <c r="U59" s="184"/>
      <c r="V59" s="185"/>
      <c r="W59" s="185"/>
      <c r="X59" s="164"/>
      <c r="Y59" s="150"/>
      <c r="Z59" s="147">
        <f t="shared" si="7"/>
        <v>0</v>
      </c>
      <c r="AA59" s="147">
        <f t="shared" si="8"/>
        <v>0</v>
      </c>
      <c r="AB59" s="147">
        <f t="shared" si="9"/>
        <v>0</v>
      </c>
      <c r="AC59" s="162" t="str">
        <f t="shared" ref="AC59:AC72" si="14">IF(J59&gt;2000,J59-2,"")</f>
        <v/>
      </c>
      <c r="AD59" s="184"/>
      <c r="AE59" s="185"/>
      <c r="AF59" s="185"/>
      <c r="AG59" s="164"/>
      <c r="AH59" s="150"/>
      <c r="AI59" s="132">
        <f t="shared" si="10"/>
        <v>0</v>
      </c>
      <c r="AJ59" s="132">
        <f t="shared" si="11"/>
        <v>0</v>
      </c>
      <c r="AK59" s="132">
        <f t="shared" si="12"/>
        <v>0</v>
      </c>
    </row>
    <row r="60" spans="1:37" ht="14.5" customHeight="1" x14ac:dyDescent="0.35">
      <c r="A60" s="99"/>
      <c r="B60" s="262"/>
      <c r="C60" s="263"/>
      <c r="D60" s="263"/>
      <c r="E60" s="263"/>
      <c r="F60" s="199"/>
      <c r="G60" s="289"/>
      <c r="H60" s="269"/>
      <c r="I60" s="112"/>
      <c r="J60" s="158"/>
      <c r="K60" s="184"/>
      <c r="L60" s="185"/>
      <c r="M60" s="185"/>
      <c r="N60" s="164"/>
      <c r="O60" s="112"/>
      <c r="P60" s="112">
        <f t="shared" si="4"/>
        <v>0</v>
      </c>
      <c r="Q60" s="112">
        <f t="shared" si="5"/>
        <v>0</v>
      </c>
      <c r="R60" s="112">
        <f t="shared" si="6"/>
        <v>0</v>
      </c>
      <c r="S60" s="112"/>
      <c r="T60" s="162" t="str">
        <f t="shared" si="13"/>
        <v/>
      </c>
      <c r="U60" s="184"/>
      <c r="V60" s="185"/>
      <c r="W60" s="185"/>
      <c r="X60" s="164"/>
      <c r="Y60" s="150"/>
      <c r="Z60" s="147">
        <f t="shared" si="7"/>
        <v>0</v>
      </c>
      <c r="AA60" s="147">
        <f t="shared" si="8"/>
        <v>0</v>
      </c>
      <c r="AB60" s="147">
        <f t="shared" si="9"/>
        <v>0</v>
      </c>
      <c r="AC60" s="162" t="str">
        <f t="shared" si="14"/>
        <v/>
      </c>
      <c r="AD60" s="184"/>
      <c r="AE60" s="185"/>
      <c r="AF60" s="185"/>
      <c r="AG60" s="164"/>
      <c r="AH60" s="150"/>
      <c r="AI60" s="132">
        <f t="shared" si="10"/>
        <v>0</v>
      </c>
      <c r="AJ60" s="132">
        <f t="shared" si="11"/>
        <v>0</v>
      </c>
      <c r="AK60" s="132">
        <f t="shared" si="12"/>
        <v>0</v>
      </c>
    </row>
    <row r="61" spans="1:37" ht="14.5" customHeight="1" x14ac:dyDescent="0.35">
      <c r="A61" s="99"/>
      <c r="B61" s="262"/>
      <c r="C61" s="263"/>
      <c r="D61" s="263"/>
      <c r="E61" s="263"/>
      <c r="F61" s="199"/>
      <c r="G61" s="289"/>
      <c r="H61" s="269"/>
      <c r="I61" s="112"/>
      <c r="J61" s="158"/>
      <c r="K61" s="184"/>
      <c r="L61" s="185"/>
      <c r="M61" s="185"/>
      <c r="N61" s="164"/>
      <c r="O61" s="112"/>
      <c r="P61" s="112">
        <f t="shared" si="4"/>
        <v>0</v>
      </c>
      <c r="Q61" s="112">
        <f t="shared" si="5"/>
        <v>0</v>
      </c>
      <c r="R61" s="112">
        <f t="shared" si="6"/>
        <v>0</v>
      </c>
      <c r="S61" s="112"/>
      <c r="T61" s="162" t="str">
        <f t="shared" si="13"/>
        <v/>
      </c>
      <c r="U61" s="184"/>
      <c r="V61" s="185"/>
      <c r="W61" s="185"/>
      <c r="X61" s="164"/>
      <c r="Y61" s="150"/>
      <c r="Z61" s="147">
        <f t="shared" si="7"/>
        <v>0</v>
      </c>
      <c r="AA61" s="147">
        <f t="shared" si="8"/>
        <v>0</v>
      </c>
      <c r="AB61" s="147">
        <f t="shared" si="9"/>
        <v>0</v>
      </c>
      <c r="AC61" s="162" t="str">
        <f t="shared" si="14"/>
        <v/>
      </c>
      <c r="AD61" s="184"/>
      <c r="AE61" s="185"/>
      <c r="AF61" s="185"/>
      <c r="AG61" s="164"/>
      <c r="AH61" s="150"/>
      <c r="AI61" s="132">
        <f t="shared" si="10"/>
        <v>0</v>
      </c>
      <c r="AJ61" s="132">
        <f t="shared" si="11"/>
        <v>0</v>
      </c>
      <c r="AK61" s="132">
        <f t="shared" si="12"/>
        <v>0</v>
      </c>
    </row>
    <row r="62" spans="1:37" ht="14.5" customHeight="1" x14ac:dyDescent="0.35">
      <c r="A62" s="99"/>
      <c r="B62" s="262"/>
      <c r="C62" s="263"/>
      <c r="D62" s="263"/>
      <c r="E62" s="263"/>
      <c r="F62" s="199"/>
      <c r="G62" s="289"/>
      <c r="H62" s="269"/>
      <c r="I62" s="112"/>
      <c r="J62" s="158"/>
      <c r="K62" s="184"/>
      <c r="L62" s="185"/>
      <c r="M62" s="185"/>
      <c r="N62" s="164"/>
      <c r="O62" s="112"/>
      <c r="P62" s="112">
        <f t="shared" si="4"/>
        <v>0</v>
      </c>
      <c r="Q62" s="112">
        <f t="shared" si="5"/>
        <v>0</v>
      </c>
      <c r="R62" s="112">
        <f t="shared" si="6"/>
        <v>0</v>
      </c>
      <c r="S62" s="112"/>
      <c r="T62" s="162" t="str">
        <f t="shared" si="13"/>
        <v/>
      </c>
      <c r="U62" s="184"/>
      <c r="V62" s="185"/>
      <c r="W62" s="185"/>
      <c r="X62" s="164"/>
      <c r="Y62" s="150"/>
      <c r="Z62" s="147">
        <f t="shared" si="7"/>
        <v>0</v>
      </c>
      <c r="AA62" s="147">
        <f t="shared" si="8"/>
        <v>0</v>
      </c>
      <c r="AB62" s="147">
        <f t="shared" si="9"/>
        <v>0</v>
      </c>
      <c r="AC62" s="162" t="str">
        <f t="shared" si="14"/>
        <v/>
      </c>
      <c r="AD62" s="184"/>
      <c r="AE62" s="185"/>
      <c r="AF62" s="185"/>
      <c r="AG62" s="164"/>
      <c r="AH62" s="150"/>
      <c r="AI62" s="132">
        <f t="shared" si="10"/>
        <v>0</v>
      </c>
      <c r="AJ62" s="132">
        <f t="shared" si="11"/>
        <v>0</v>
      </c>
      <c r="AK62" s="132">
        <f t="shared" si="12"/>
        <v>0</v>
      </c>
    </row>
    <row r="63" spans="1:37" ht="14.5" customHeight="1" x14ac:dyDescent="0.35">
      <c r="A63" s="99"/>
      <c r="B63" s="262"/>
      <c r="C63" s="263"/>
      <c r="D63" s="263"/>
      <c r="E63" s="263"/>
      <c r="F63" s="199"/>
      <c r="G63" s="289"/>
      <c r="H63" s="269"/>
      <c r="I63" s="112"/>
      <c r="J63" s="158"/>
      <c r="K63" s="184"/>
      <c r="L63" s="185"/>
      <c r="M63" s="185"/>
      <c r="N63" s="164"/>
      <c r="O63" s="112"/>
      <c r="P63" s="112">
        <f t="shared" si="4"/>
        <v>0</v>
      </c>
      <c r="Q63" s="112">
        <f t="shared" si="5"/>
        <v>0</v>
      </c>
      <c r="R63" s="112">
        <f t="shared" si="6"/>
        <v>0</v>
      </c>
      <c r="S63" s="112"/>
      <c r="T63" s="162" t="str">
        <f t="shared" si="13"/>
        <v/>
      </c>
      <c r="U63" s="184"/>
      <c r="V63" s="185"/>
      <c r="W63" s="185"/>
      <c r="X63" s="164"/>
      <c r="Y63" s="150"/>
      <c r="Z63" s="147">
        <f t="shared" si="7"/>
        <v>0</v>
      </c>
      <c r="AA63" s="147">
        <f t="shared" si="8"/>
        <v>0</v>
      </c>
      <c r="AB63" s="147">
        <f t="shared" si="9"/>
        <v>0</v>
      </c>
      <c r="AC63" s="162" t="str">
        <f t="shared" si="14"/>
        <v/>
      </c>
      <c r="AD63" s="184"/>
      <c r="AE63" s="185"/>
      <c r="AF63" s="185"/>
      <c r="AG63" s="164"/>
      <c r="AH63" s="150"/>
      <c r="AI63" s="132">
        <f t="shared" si="10"/>
        <v>0</v>
      </c>
      <c r="AJ63" s="132">
        <f t="shared" si="11"/>
        <v>0</v>
      </c>
      <c r="AK63" s="132">
        <f t="shared" si="12"/>
        <v>0</v>
      </c>
    </row>
    <row r="64" spans="1:37" ht="14.5" customHeight="1" x14ac:dyDescent="0.35">
      <c r="A64" s="99"/>
      <c r="B64" s="262"/>
      <c r="C64" s="263"/>
      <c r="D64" s="263"/>
      <c r="E64" s="263"/>
      <c r="F64" s="199"/>
      <c r="G64" s="289"/>
      <c r="H64" s="269"/>
      <c r="I64" s="112"/>
      <c r="J64" s="158"/>
      <c r="K64" s="184"/>
      <c r="L64" s="185"/>
      <c r="M64" s="185"/>
      <c r="N64" s="164"/>
      <c r="O64" s="112"/>
      <c r="P64" s="112">
        <f t="shared" si="4"/>
        <v>0</v>
      </c>
      <c r="Q64" s="112">
        <f t="shared" si="5"/>
        <v>0</v>
      </c>
      <c r="R64" s="112">
        <f t="shared" si="6"/>
        <v>0</v>
      </c>
      <c r="S64" s="112"/>
      <c r="T64" s="162" t="str">
        <f t="shared" si="13"/>
        <v/>
      </c>
      <c r="U64" s="184"/>
      <c r="V64" s="185"/>
      <c r="W64" s="185"/>
      <c r="X64" s="164"/>
      <c r="Y64" s="150"/>
      <c r="Z64" s="147">
        <f t="shared" si="7"/>
        <v>0</v>
      </c>
      <c r="AA64" s="147">
        <f t="shared" si="8"/>
        <v>0</v>
      </c>
      <c r="AB64" s="147">
        <f t="shared" si="9"/>
        <v>0</v>
      </c>
      <c r="AC64" s="162" t="str">
        <f t="shared" si="14"/>
        <v/>
      </c>
      <c r="AD64" s="184"/>
      <c r="AE64" s="185"/>
      <c r="AF64" s="185"/>
      <c r="AG64" s="164"/>
      <c r="AH64" s="150"/>
      <c r="AI64" s="132">
        <f t="shared" si="10"/>
        <v>0</v>
      </c>
      <c r="AJ64" s="132">
        <f t="shared" si="11"/>
        <v>0</v>
      </c>
      <c r="AK64" s="132">
        <f t="shared" si="12"/>
        <v>0</v>
      </c>
    </row>
    <row r="65" spans="1:37" ht="14.5" customHeight="1" x14ac:dyDescent="0.35">
      <c r="A65" s="99"/>
      <c r="B65" s="262"/>
      <c r="C65" s="263"/>
      <c r="D65" s="263"/>
      <c r="E65" s="263"/>
      <c r="F65" s="199"/>
      <c r="G65" s="289"/>
      <c r="H65" s="269"/>
      <c r="I65" s="112"/>
      <c r="J65" s="158"/>
      <c r="K65" s="184"/>
      <c r="L65" s="185"/>
      <c r="M65" s="185"/>
      <c r="N65" s="164"/>
      <c r="O65" s="112"/>
      <c r="P65" s="112">
        <f t="shared" si="4"/>
        <v>0</v>
      </c>
      <c r="Q65" s="112">
        <f t="shared" si="5"/>
        <v>0</v>
      </c>
      <c r="R65" s="112">
        <f t="shared" si="6"/>
        <v>0</v>
      </c>
      <c r="S65" s="112"/>
      <c r="T65" s="162" t="str">
        <f t="shared" si="13"/>
        <v/>
      </c>
      <c r="U65" s="184"/>
      <c r="V65" s="185"/>
      <c r="W65" s="185"/>
      <c r="X65" s="164"/>
      <c r="Y65" s="150"/>
      <c r="Z65" s="147">
        <f t="shared" si="7"/>
        <v>0</v>
      </c>
      <c r="AA65" s="147">
        <f t="shared" si="8"/>
        <v>0</v>
      </c>
      <c r="AB65" s="147">
        <f t="shared" si="9"/>
        <v>0</v>
      </c>
      <c r="AC65" s="162" t="str">
        <f t="shared" si="14"/>
        <v/>
      </c>
      <c r="AD65" s="184"/>
      <c r="AE65" s="185"/>
      <c r="AF65" s="185"/>
      <c r="AG65" s="164"/>
      <c r="AH65" s="150"/>
      <c r="AI65" s="132">
        <f t="shared" si="10"/>
        <v>0</v>
      </c>
      <c r="AJ65" s="132">
        <f t="shared" si="11"/>
        <v>0</v>
      </c>
      <c r="AK65" s="132">
        <f t="shared" si="12"/>
        <v>0</v>
      </c>
    </row>
    <row r="66" spans="1:37" ht="14.5" customHeight="1" x14ac:dyDescent="0.35">
      <c r="A66" s="99"/>
      <c r="B66" s="262"/>
      <c r="C66" s="263"/>
      <c r="D66" s="263"/>
      <c r="E66" s="263"/>
      <c r="F66" s="199"/>
      <c r="G66" s="289"/>
      <c r="H66" s="269"/>
      <c r="I66" s="112"/>
      <c r="J66" s="158"/>
      <c r="K66" s="184"/>
      <c r="L66" s="185"/>
      <c r="M66" s="185"/>
      <c r="N66" s="164"/>
      <c r="O66" s="112"/>
      <c r="P66" s="112">
        <f t="shared" si="4"/>
        <v>0</v>
      </c>
      <c r="Q66" s="112">
        <f t="shared" si="5"/>
        <v>0</v>
      </c>
      <c r="R66" s="112">
        <f t="shared" si="6"/>
        <v>0</v>
      </c>
      <c r="S66" s="112"/>
      <c r="T66" s="162" t="str">
        <f t="shared" si="13"/>
        <v/>
      </c>
      <c r="U66" s="184"/>
      <c r="V66" s="185"/>
      <c r="W66" s="185"/>
      <c r="X66" s="164"/>
      <c r="Y66" s="150"/>
      <c r="Z66" s="147">
        <f t="shared" si="7"/>
        <v>0</v>
      </c>
      <c r="AA66" s="147">
        <f t="shared" si="8"/>
        <v>0</v>
      </c>
      <c r="AB66" s="147">
        <f t="shared" si="9"/>
        <v>0</v>
      </c>
      <c r="AC66" s="162" t="str">
        <f t="shared" si="14"/>
        <v/>
      </c>
      <c r="AD66" s="184"/>
      <c r="AE66" s="185"/>
      <c r="AF66" s="185"/>
      <c r="AG66" s="164"/>
      <c r="AH66" s="150"/>
      <c r="AI66" s="132">
        <f t="shared" si="10"/>
        <v>0</v>
      </c>
      <c r="AJ66" s="132">
        <f t="shared" si="11"/>
        <v>0</v>
      </c>
      <c r="AK66" s="132">
        <f t="shared" si="12"/>
        <v>0</v>
      </c>
    </row>
    <row r="67" spans="1:37" ht="14.5" customHeight="1" x14ac:dyDescent="0.35">
      <c r="A67" s="99"/>
      <c r="B67" s="262"/>
      <c r="C67" s="263"/>
      <c r="D67" s="263"/>
      <c r="E67" s="263"/>
      <c r="F67" s="199"/>
      <c r="G67" s="289"/>
      <c r="H67" s="269"/>
      <c r="I67" s="112"/>
      <c r="J67" s="158"/>
      <c r="K67" s="184"/>
      <c r="L67" s="185"/>
      <c r="M67" s="185"/>
      <c r="N67" s="164"/>
      <c r="O67" s="112"/>
      <c r="P67" s="112">
        <f t="shared" si="4"/>
        <v>0</v>
      </c>
      <c r="Q67" s="112">
        <f t="shared" si="5"/>
        <v>0</v>
      </c>
      <c r="R67" s="112">
        <f t="shared" si="6"/>
        <v>0</v>
      </c>
      <c r="S67" s="112"/>
      <c r="T67" s="162" t="str">
        <f t="shared" si="13"/>
        <v/>
      </c>
      <c r="U67" s="184"/>
      <c r="V67" s="185"/>
      <c r="W67" s="185"/>
      <c r="X67" s="164"/>
      <c r="Y67" s="150"/>
      <c r="Z67" s="147">
        <f t="shared" si="7"/>
        <v>0</v>
      </c>
      <c r="AA67" s="147">
        <f t="shared" si="8"/>
        <v>0</v>
      </c>
      <c r="AB67" s="147">
        <f t="shared" si="9"/>
        <v>0</v>
      </c>
      <c r="AC67" s="162" t="str">
        <f t="shared" si="14"/>
        <v/>
      </c>
      <c r="AD67" s="184"/>
      <c r="AE67" s="185"/>
      <c r="AF67" s="185"/>
      <c r="AG67" s="164"/>
      <c r="AH67" s="150"/>
      <c r="AI67" s="132">
        <f t="shared" si="10"/>
        <v>0</v>
      </c>
      <c r="AJ67" s="132">
        <f t="shared" si="11"/>
        <v>0</v>
      </c>
      <c r="AK67" s="132">
        <f t="shared" si="12"/>
        <v>0</v>
      </c>
    </row>
    <row r="68" spans="1:37" ht="14.5" customHeight="1" x14ac:dyDescent="0.35">
      <c r="A68" s="99"/>
      <c r="B68" s="262"/>
      <c r="C68" s="263"/>
      <c r="D68" s="263"/>
      <c r="E68" s="263"/>
      <c r="F68" s="199"/>
      <c r="G68" s="289"/>
      <c r="H68" s="269"/>
      <c r="I68" s="112"/>
      <c r="J68" s="158"/>
      <c r="K68" s="184"/>
      <c r="L68" s="185"/>
      <c r="M68" s="185"/>
      <c r="N68" s="164"/>
      <c r="O68" s="112"/>
      <c r="P68" s="112">
        <f t="shared" si="4"/>
        <v>0</v>
      </c>
      <c r="Q68" s="112">
        <f t="shared" si="5"/>
        <v>0</v>
      </c>
      <c r="R68" s="112">
        <f t="shared" si="6"/>
        <v>0</v>
      </c>
      <c r="S68" s="112"/>
      <c r="T68" s="162" t="str">
        <f t="shared" si="13"/>
        <v/>
      </c>
      <c r="U68" s="184"/>
      <c r="V68" s="185"/>
      <c r="W68" s="185"/>
      <c r="X68" s="164"/>
      <c r="Y68" s="150"/>
      <c r="Z68" s="147">
        <f t="shared" si="7"/>
        <v>0</v>
      </c>
      <c r="AA68" s="147">
        <f t="shared" si="8"/>
        <v>0</v>
      </c>
      <c r="AB68" s="147">
        <f t="shared" si="9"/>
        <v>0</v>
      </c>
      <c r="AC68" s="162" t="str">
        <f t="shared" si="14"/>
        <v/>
      </c>
      <c r="AD68" s="184"/>
      <c r="AE68" s="185"/>
      <c r="AF68" s="185"/>
      <c r="AG68" s="164"/>
      <c r="AH68" s="150"/>
      <c r="AI68" s="132">
        <f t="shared" si="10"/>
        <v>0</v>
      </c>
      <c r="AJ68" s="132">
        <f t="shared" si="11"/>
        <v>0</v>
      </c>
      <c r="AK68" s="132">
        <f t="shared" si="12"/>
        <v>0</v>
      </c>
    </row>
    <row r="69" spans="1:37" ht="14.5" customHeight="1" x14ac:dyDescent="0.35">
      <c r="A69" s="99"/>
      <c r="B69" s="262"/>
      <c r="C69" s="263"/>
      <c r="D69" s="263"/>
      <c r="E69" s="263"/>
      <c r="F69" s="199"/>
      <c r="G69" s="289"/>
      <c r="H69" s="269"/>
      <c r="I69" s="112"/>
      <c r="J69" s="158"/>
      <c r="K69" s="184"/>
      <c r="L69" s="185"/>
      <c r="M69" s="185"/>
      <c r="N69" s="164"/>
      <c r="O69" s="112"/>
      <c r="P69" s="112">
        <f t="shared" si="4"/>
        <v>0</v>
      </c>
      <c r="Q69" s="112">
        <f t="shared" si="5"/>
        <v>0</v>
      </c>
      <c r="R69" s="112">
        <f t="shared" si="6"/>
        <v>0</v>
      </c>
      <c r="S69" s="112"/>
      <c r="T69" s="162" t="str">
        <f t="shared" si="13"/>
        <v/>
      </c>
      <c r="U69" s="184"/>
      <c r="V69" s="185"/>
      <c r="W69" s="185"/>
      <c r="X69" s="164"/>
      <c r="Y69" s="150"/>
      <c r="Z69" s="147">
        <f t="shared" si="7"/>
        <v>0</v>
      </c>
      <c r="AA69" s="147">
        <f t="shared" si="8"/>
        <v>0</v>
      </c>
      <c r="AB69" s="147">
        <f t="shared" si="9"/>
        <v>0</v>
      </c>
      <c r="AC69" s="162" t="str">
        <f t="shared" si="14"/>
        <v/>
      </c>
      <c r="AD69" s="184"/>
      <c r="AE69" s="185"/>
      <c r="AF69" s="185"/>
      <c r="AG69" s="164"/>
      <c r="AH69" s="150"/>
      <c r="AI69" s="132">
        <f t="shared" si="10"/>
        <v>0</v>
      </c>
      <c r="AJ69" s="132">
        <f t="shared" si="11"/>
        <v>0</v>
      </c>
      <c r="AK69" s="132">
        <f t="shared" si="12"/>
        <v>0</v>
      </c>
    </row>
    <row r="70" spans="1:37" ht="14.5" customHeight="1" x14ac:dyDescent="0.35">
      <c r="A70" s="99"/>
      <c r="B70" s="262"/>
      <c r="C70" s="263"/>
      <c r="D70" s="263"/>
      <c r="E70" s="263"/>
      <c r="F70" s="199"/>
      <c r="G70" s="289"/>
      <c r="H70" s="269"/>
      <c r="I70" s="112"/>
      <c r="J70" s="158"/>
      <c r="K70" s="184"/>
      <c r="L70" s="185"/>
      <c r="M70" s="185"/>
      <c r="N70" s="164"/>
      <c r="O70" s="112"/>
      <c r="P70" s="112">
        <f t="shared" si="4"/>
        <v>0</v>
      </c>
      <c r="Q70" s="112">
        <f t="shared" si="5"/>
        <v>0</v>
      </c>
      <c r="R70" s="112">
        <f t="shared" si="6"/>
        <v>0</v>
      </c>
      <c r="S70" s="112"/>
      <c r="T70" s="162" t="str">
        <f t="shared" si="13"/>
        <v/>
      </c>
      <c r="U70" s="184"/>
      <c r="V70" s="185"/>
      <c r="W70" s="185"/>
      <c r="X70" s="164"/>
      <c r="Y70" s="150"/>
      <c r="Z70" s="147">
        <f t="shared" si="7"/>
        <v>0</v>
      </c>
      <c r="AA70" s="147">
        <f t="shared" si="8"/>
        <v>0</v>
      </c>
      <c r="AB70" s="147">
        <f t="shared" si="9"/>
        <v>0</v>
      </c>
      <c r="AC70" s="162" t="str">
        <f t="shared" si="14"/>
        <v/>
      </c>
      <c r="AD70" s="184"/>
      <c r="AE70" s="185"/>
      <c r="AF70" s="185"/>
      <c r="AG70" s="164"/>
      <c r="AH70" s="150"/>
      <c r="AI70" s="132">
        <f t="shared" si="10"/>
        <v>0</v>
      </c>
      <c r="AJ70" s="132">
        <f t="shared" si="11"/>
        <v>0</v>
      </c>
      <c r="AK70" s="132">
        <f t="shared" si="12"/>
        <v>0</v>
      </c>
    </row>
    <row r="71" spans="1:37" ht="14.5" customHeight="1" x14ac:dyDescent="0.35">
      <c r="A71" s="99"/>
      <c r="B71" s="262"/>
      <c r="C71" s="263"/>
      <c r="D71" s="263"/>
      <c r="E71" s="263"/>
      <c r="F71" s="199"/>
      <c r="G71" s="289"/>
      <c r="H71" s="269"/>
      <c r="I71" s="112"/>
      <c r="J71" s="158"/>
      <c r="K71" s="184"/>
      <c r="L71" s="185"/>
      <c r="M71" s="185"/>
      <c r="N71" s="164"/>
      <c r="O71" s="112"/>
      <c r="P71" s="112">
        <f t="shared" si="4"/>
        <v>0</v>
      </c>
      <c r="Q71" s="112">
        <f t="shared" si="5"/>
        <v>0</v>
      </c>
      <c r="R71" s="112">
        <f t="shared" si="6"/>
        <v>0</v>
      </c>
      <c r="S71" s="112"/>
      <c r="T71" s="162" t="str">
        <f t="shared" si="13"/>
        <v/>
      </c>
      <c r="U71" s="184"/>
      <c r="V71" s="185"/>
      <c r="W71" s="185"/>
      <c r="X71" s="164"/>
      <c r="Y71" s="150"/>
      <c r="Z71" s="147">
        <f t="shared" si="7"/>
        <v>0</v>
      </c>
      <c r="AA71" s="147">
        <f t="shared" si="8"/>
        <v>0</v>
      </c>
      <c r="AB71" s="147">
        <f t="shared" si="9"/>
        <v>0</v>
      </c>
      <c r="AC71" s="162" t="str">
        <f t="shared" si="14"/>
        <v/>
      </c>
      <c r="AD71" s="184"/>
      <c r="AE71" s="185"/>
      <c r="AF71" s="185"/>
      <c r="AG71" s="164"/>
      <c r="AH71" s="150"/>
      <c r="AI71" s="132">
        <f t="shared" si="10"/>
        <v>0</v>
      </c>
      <c r="AJ71" s="132">
        <f t="shared" si="11"/>
        <v>0</v>
      </c>
      <c r="AK71" s="132">
        <f t="shared" si="12"/>
        <v>0</v>
      </c>
    </row>
    <row r="72" spans="1:37" ht="14.5" customHeight="1" x14ac:dyDescent="0.35">
      <c r="A72" s="99"/>
      <c r="B72" s="264"/>
      <c r="C72" s="265"/>
      <c r="D72" s="265"/>
      <c r="E72" s="265"/>
      <c r="F72" s="201"/>
      <c r="G72" s="289"/>
      <c r="H72" s="269"/>
      <c r="I72" s="112"/>
      <c r="J72" s="158"/>
      <c r="K72" s="184"/>
      <c r="L72" s="185"/>
      <c r="M72" s="185"/>
      <c r="N72" s="164"/>
      <c r="O72" s="112"/>
      <c r="P72" s="112">
        <f t="shared" si="4"/>
        <v>0</v>
      </c>
      <c r="Q72" s="112">
        <f t="shared" si="5"/>
        <v>0</v>
      </c>
      <c r="R72" s="112">
        <f t="shared" si="6"/>
        <v>0</v>
      </c>
      <c r="S72" s="112"/>
      <c r="T72" s="162" t="str">
        <f t="shared" si="13"/>
        <v/>
      </c>
      <c r="U72" s="184"/>
      <c r="V72" s="185"/>
      <c r="W72" s="185"/>
      <c r="X72" s="164"/>
      <c r="Y72" s="150"/>
      <c r="Z72" s="147">
        <f t="shared" si="7"/>
        <v>0</v>
      </c>
      <c r="AA72" s="147">
        <f t="shared" si="8"/>
        <v>0</v>
      </c>
      <c r="AB72" s="147">
        <f t="shared" si="9"/>
        <v>0</v>
      </c>
      <c r="AC72" s="162" t="str">
        <f t="shared" si="14"/>
        <v/>
      </c>
      <c r="AD72" s="184"/>
      <c r="AE72" s="185"/>
      <c r="AF72" s="185"/>
      <c r="AG72" s="164"/>
      <c r="AH72" s="150"/>
      <c r="AI72" s="132">
        <f t="shared" si="10"/>
        <v>0</v>
      </c>
      <c r="AJ72" s="132">
        <f t="shared" si="11"/>
        <v>0</v>
      </c>
      <c r="AK72" s="132">
        <f t="shared" si="12"/>
        <v>0</v>
      </c>
    </row>
    <row r="73" spans="1:37" ht="18" customHeight="1" x14ac:dyDescent="0.25">
      <c r="A73" s="99"/>
      <c r="B73" s="160" t="s">
        <v>115</v>
      </c>
      <c r="C73" s="151" t="str">
        <f>C47</f>
        <v/>
      </c>
      <c r="D73" s="152" t="s">
        <v>112</v>
      </c>
      <c r="E73" s="151" t="str">
        <f>E47</f>
        <v/>
      </c>
      <c r="F73" s="161"/>
      <c r="G73" s="289"/>
      <c r="H73" s="269"/>
      <c r="I73" s="112"/>
      <c r="J73" s="299" t="str">
        <f>J47</f>
        <v>Přerušené vazby</v>
      </c>
      <c r="K73" s="300"/>
      <c r="L73" s="300"/>
      <c r="M73" s="300"/>
      <c r="N73" s="301"/>
      <c r="O73" s="112"/>
      <c r="P73" s="112"/>
      <c r="Q73" s="112"/>
      <c r="R73" s="112"/>
      <c r="S73" s="118"/>
      <c r="T73" s="299" t="str">
        <f>J73</f>
        <v>Přerušené vazby</v>
      </c>
      <c r="U73" s="300"/>
      <c r="V73" s="300"/>
      <c r="W73" s="300"/>
      <c r="X73" s="301"/>
      <c r="Y73" s="112"/>
      <c r="Z73" s="147"/>
      <c r="AA73" s="147"/>
      <c r="AB73" s="147"/>
      <c r="AC73" s="299" t="str">
        <f>J73</f>
        <v>Přerušené vazby</v>
      </c>
      <c r="AD73" s="300"/>
      <c r="AE73" s="300"/>
      <c r="AF73" s="300"/>
      <c r="AG73" s="301"/>
      <c r="AH73" s="132"/>
      <c r="AI73" s="132"/>
      <c r="AJ73" s="132"/>
      <c r="AK73" s="116"/>
    </row>
    <row r="74" spans="1:37" ht="13.9" customHeight="1" x14ac:dyDescent="0.35">
      <c r="A74" s="99"/>
      <c r="B74" s="311"/>
      <c r="C74" s="312"/>
      <c r="D74" s="312"/>
      <c r="E74" s="312"/>
      <c r="F74" s="202"/>
      <c r="G74" s="289"/>
      <c r="H74" s="269"/>
      <c r="I74" s="112"/>
      <c r="J74" s="158"/>
      <c r="K74" s="184"/>
      <c r="L74" s="185"/>
      <c r="M74" s="185"/>
      <c r="N74" s="164"/>
      <c r="O74" s="112"/>
      <c r="P74" s="112">
        <f t="shared" ref="P74:P79" si="15">K74*N74/100</f>
        <v>0</v>
      </c>
      <c r="Q74" s="112">
        <f t="shared" ref="Q74:Q79" si="16">L74*N74/100</f>
        <v>0</v>
      </c>
      <c r="R74" s="112">
        <f t="shared" ref="R74:R79" si="17">M74*N74/100</f>
        <v>0</v>
      </c>
      <c r="S74" s="112"/>
      <c r="T74" s="162" t="str">
        <f>IF(J74&gt;2000,J74-1,"Automaticky")</f>
        <v>Automaticky</v>
      </c>
      <c r="U74" s="184"/>
      <c r="V74" s="185"/>
      <c r="W74" s="185"/>
      <c r="X74" s="164"/>
      <c r="Y74" s="150"/>
      <c r="Z74" s="147">
        <f t="shared" ref="Z74:Z79" si="18">U74*X74/100</f>
        <v>0</v>
      </c>
      <c r="AA74" s="147">
        <f t="shared" ref="AA74:AA79" si="19">V74*X74/100</f>
        <v>0</v>
      </c>
      <c r="AB74" s="147">
        <f t="shared" ref="AB74:AB79" si="20">W74*X74/100</f>
        <v>0</v>
      </c>
      <c r="AC74" s="162" t="str">
        <f>IF(J74&gt;2000,J74-2,"Automaticky")</f>
        <v>Automaticky</v>
      </c>
      <c r="AD74" s="184"/>
      <c r="AE74" s="185"/>
      <c r="AF74" s="185"/>
      <c r="AG74" s="164"/>
      <c r="AH74" s="150"/>
      <c r="AI74" s="132">
        <f t="shared" ref="AI74:AI79" si="21">AD74*AG74/100</f>
        <v>0</v>
      </c>
      <c r="AJ74" s="132">
        <f t="shared" ref="AJ74:AJ79" si="22">AE74*AG74/100</f>
        <v>0</v>
      </c>
      <c r="AK74" s="132">
        <f t="shared" ref="AK74:AK79" si="23">AF74*AG74/100</f>
        <v>0</v>
      </c>
    </row>
    <row r="75" spans="1:37" ht="14.5" customHeight="1" x14ac:dyDescent="0.35">
      <c r="A75" s="99"/>
      <c r="B75" s="262"/>
      <c r="C75" s="263"/>
      <c r="D75" s="263"/>
      <c r="E75" s="263"/>
      <c r="F75" s="199"/>
      <c r="G75" s="289"/>
      <c r="H75" s="269"/>
      <c r="I75" s="112"/>
      <c r="J75" s="158"/>
      <c r="K75" s="184"/>
      <c r="L75" s="185"/>
      <c r="M75" s="185"/>
      <c r="N75" s="164"/>
      <c r="O75" s="112"/>
      <c r="P75" s="112">
        <f t="shared" si="15"/>
        <v>0</v>
      </c>
      <c r="Q75" s="112">
        <f t="shared" si="16"/>
        <v>0</v>
      </c>
      <c r="R75" s="112">
        <f t="shared" si="17"/>
        <v>0</v>
      </c>
      <c r="S75" s="112"/>
      <c r="T75" s="162" t="str">
        <f t="shared" ref="T75:T79" si="24">IF(J75&gt;2000,J75-1,"")</f>
        <v/>
      </c>
      <c r="U75" s="184"/>
      <c r="V75" s="185"/>
      <c r="W75" s="185"/>
      <c r="X75" s="164"/>
      <c r="Y75" s="150"/>
      <c r="Z75" s="147">
        <f t="shared" si="18"/>
        <v>0</v>
      </c>
      <c r="AA75" s="147">
        <f t="shared" si="19"/>
        <v>0</v>
      </c>
      <c r="AB75" s="147">
        <f t="shared" si="20"/>
        <v>0</v>
      </c>
      <c r="AC75" s="162" t="str">
        <f t="shared" ref="AC75:AC79" si="25">IF(J75&gt;2000,J75-2,"")</f>
        <v/>
      </c>
      <c r="AD75" s="184"/>
      <c r="AE75" s="185"/>
      <c r="AF75" s="185"/>
      <c r="AG75" s="164"/>
      <c r="AH75" s="150"/>
      <c r="AI75" s="132">
        <f t="shared" si="21"/>
        <v>0</v>
      </c>
      <c r="AJ75" s="132">
        <f t="shared" si="22"/>
        <v>0</v>
      </c>
      <c r="AK75" s="132">
        <f t="shared" si="23"/>
        <v>0</v>
      </c>
    </row>
    <row r="76" spans="1:37" ht="14.5" customHeight="1" x14ac:dyDescent="0.35">
      <c r="A76" s="99"/>
      <c r="B76" s="262"/>
      <c r="C76" s="263"/>
      <c r="D76" s="263"/>
      <c r="E76" s="263"/>
      <c r="F76" s="199"/>
      <c r="G76" s="289"/>
      <c r="H76" s="269"/>
      <c r="I76" s="112"/>
      <c r="J76" s="158"/>
      <c r="K76" s="184"/>
      <c r="L76" s="185"/>
      <c r="M76" s="185"/>
      <c r="N76" s="164"/>
      <c r="O76" s="112"/>
      <c r="P76" s="112">
        <f t="shared" si="15"/>
        <v>0</v>
      </c>
      <c r="Q76" s="112">
        <f t="shared" si="16"/>
        <v>0</v>
      </c>
      <c r="R76" s="112">
        <f t="shared" si="17"/>
        <v>0</v>
      </c>
      <c r="S76" s="112"/>
      <c r="T76" s="162" t="str">
        <f t="shared" si="24"/>
        <v/>
      </c>
      <c r="U76" s="184"/>
      <c r="V76" s="185"/>
      <c r="W76" s="185"/>
      <c r="X76" s="164"/>
      <c r="Y76" s="150"/>
      <c r="Z76" s="147">
        <f t="shared" si="18"/>
        <v>0</v>
      </c>
      <c r="AA76" s="147">
        <f t="shared" si="19"/>
        <v>0</v>
      </c>
      <c r="AB76" s="147">
        <f t="shared" si="20"/>
        <v>0</v>
      </c>
      <c r="AC76" s="162" t="str">
        <f t="shared" si="25"/>
        <v/>
      </c>
      <c r="AD76" s="184"/>
      <c r="AE76" s="185"/>
      <c r="AF76" s="185"/>
      <c r="AG76" s="164"/>
      <c r="AH76" s="150"/>
      <c r="AI76" s="132">
        <f t="shared" si="21"/>
        <v>0</v>
      </c>
      <c r="AJ76" s="132">
        <f t="shared" si="22"/>
        <v>0</v>
      </c>
      <c r="AK76" s="132">
        <f t="shared" si="23"/>
        <v>0</v>
      </c>
    </row>
    <row r="77" spans="1:37" ht="14.5" customHeight="1" x14ac:dyDescent="0.35">
      <c r="A77" s="99"/>
      <c r="B77" s="262"/>
      <c r="C77" s="263"/>
      <c r="D77" s="263"/>
      <c r="E77" s="263"/>
      <c r="F77" s="199"/>
      <c r="G77" s="289"/>
      <c r="H77" s="269"/>
      <c r="I77" s="112"/>
      <c r="J77" s="158"/>
      <c r="K77" s="184"/>
      <c r="L77" s="185"/>
      <c r="M77" s="185"/>
      <c r="N77" s="164"/>
      <c r="O77" s="112"/>
      <c r="P77" s="112">
        <f t="shared" si="15"/>
        <v>0</v>
      </c>
      <c r="Q77" s="112">
        <f>L77*N77/100</f>
        <v>0</v>
      </c>
      <c r="R77" s="112">
        <f>M77*N77/100</f>
        <v>0</v>
      </c>
      <c r="S77" s="112"/>
      <c r="T77" s="162" t="str">
        <f>IF(J77&gt;2000,J77-1,"")</f>
        <v/>
      </c>
      <c r="U77" s="184"/>
      <c r="V77" s="185"/>
      <c r="W77" s="185"/>
      <c r="X77" s="164"/>
      <c r="Y77" s="150"/>
      <c r="Z77" s="147">
        <f t="shared" si="18"/>
        <v>0</v>
      </c>
      <c r="AA77" s="147">
        <f t="shared" si="19"/>
        <v>0</v>
      </c>
      <c r="AB77" s="147">
        <f t="shared" si="20"/>
        <v>0</v>
      </c>
      <c r="AC77" s="162" t="str">
        <f>IF(J77&gt;2000,J77-2,"")</f>
        <v/>
      </c>
      <c r="AD77" s="184"/>
      <c r="AE77" s="185"/>
      <c r="AF77" s="185"/>
      <c r="AG77" s="164"/>
      <c r="AH77" s="150"/>
      <c r="AI77" s="132">
        <f t="shared" si="21"/>
        <v>0</v>
      </c>
      <c r="AJ77" s="132">
        <f t="shared" si="22"/>
        <v>0</v>
      </c>
      <c r="AK77" s="132">
        <f t="shared" si="23"/>
        <v>0</v>
      </c>
    </row>
    <row r="78" spans="1:37" ht="14.5" customHeight="1" x14ac:dyDescent="0.35">
      <c r="A78" s="99"/>
      <c r="B78" s="262"/>
      <c r="C78" s="263"/>
      <c r="D78" s="263"/>
      <c r="E78" s="263"/>
      <c r="F78" s="199"/>
      <c r="G78" s="289"/>
      <c r="H78" s="269"/>
      <c r="I78" s="112"/>
      <c r="J78" s="158"/>
      <c r="K78" s="184"/>
      <c r="L78" s="185"/>
      <c r="M78" s="185"/>
      <c r="N78" s="164"/>
      <c r="O78" s="112"/>
      <c r="P78" s="112">
        <f t="shared" si="15"/>
        <v>0</v>
      </c>
      <c r="Q78" s="112">
        <f>L78*N78/100</f>
        <v>0</v>
      </c>
      <c r="R78" s="112">
        <f>M78*N78/100</f>
        <v>0</v>
      </c>
      <c r="S78" s="112"/>
      <c r="T78" s="162" t="str">
        <f>IF(J78&gt;2000,J78-1,"")</f>
        <v/>
      </c>
      <c r="U78" s="184"/>
      <c r="V78" s="185"/>
      <c r="W78" s="185"/>
      <c r="X78" s="164"/>
      <c r="Y78" s="150"/>
      <c r="Z78" s="147">
        <f t="shared" si="18"/>
        <v>0</v>
      </c>
      <c r="AA78" s="147">
        <f t="shared" si="19"/>
        <v>0</v>
      </c>
      <c r="AB78" s="147">
        <f t="shared" si="20"/>
        <v>0</v>
      </c>
      <c r="AC78" s="162" t="str">
        <f>IF(J78&gt;2000,J78-2,"")</f>
        <v/>
      </c>
      <c r="AD78" s="184"/>
      <c r="AE78" s="185"/>
      <c r="AF78" s="185"/>
      <c r="AG78" s="164"/>
      <c r="AH78" s="150"/>
      <c r="AI78" s="132">
        <f t="shared" si="21"/>
        <v>0</v>
      </c>
      <c r="AJ78" s="132">
        <f t="shared" si="22"/>
        <v>0</v>
      </c>
      <c r="AK78" s="132">
        <f t="shared" si="23"/>
        <v>0</v>
      </c>
    </row>
    <row r="79" spans="1:37" ht="15" customHeight="1" thickBot="1" x14ac:dyDescent="0.4">
      <c r="A79" s="99"/>
      <c r="B79" s="260"/>
      <c r="C79" s="261"/>
      <c r="D79" s="261"/>
      <c r="E79" s="261"/>
      <c r="F79" s="200"/>
      <c r="G79" s="289"/>
      <c r="H79" s="269"/>
      <c r="I79" s="112"/>
      <c r="J79" s="159"/>
      <c r="K79" s="188"/>
      <c r="L79" s="189"/>
      <c r="M79" s="189"/>
      <c r="N79" s="165"/>
      <c r="O79" s="112"/>
      <c r="P79" s="112">
        <f t="shared" si="15"/>
        <v>0</v>
      </c>
      <c r="Q79" s="112">
        <f t="shared" si="16"/>
        <v>0</v>
      </c>
      <c r="R79" s="112">
        <f t="shared" si="17"/>
        <v>0</v>
      </c>
      <c r="S79" s="112"/>
      <c r="T79" s="163" t="str">
        <f t="shared" si="24"/>
        <v/>
      </c>
      <c r="U79" s="188"/>
      <c r="V79" s="189"/>
      <c r="W79" s="189"/>
      <c r="X79" s="165"/>
      <c r="Y79" s="150"/>
      <c r="Z79" s="147">
        <f t="shared" si="18"/>
        <v>0</v>
      </c>
      <c r="AA79" s="147">
        <f t="shared" si="19"/>
        <v>0</v>
      </c>
      <c r="AB79" s="147">
        <f t="shared" si="20"/>
        <v>0</v>
      </c>
      <c r="AC79" s="163" t="str">
        <f t="shared" si="25"/>
        <v/>
      </c>
      <c r="AD79" s="188"/>
      <c r="AE79" s="189"/>
      <c r="AF79" s="189"/>
      <c r="AG79" s="165"/>
      <c r="AH79" s="150"/>
      <c r="AI79" s="132">
        <f t="shared" si="21"/>
        <v>0</v>
      </c>
      <c r="AJ79" s="132">
        <f t="shared" si="22"/>
        <v>0</v>
      </c>
      <c r="AK79" s="132">
        <f t="shared" si="23"/>
        <v>0</v>
      </c>
    </row>
    <row r="80" spans="1:37" s="131" customFormat="1" ht="9" customHeight="1" x14ac:dyDescent="0.35">
      <c r="A80" s="103"/>
      <c r="B80" s="118"/>
      <c r="C80" s="112"/>
      <c r="D80" s="129"/>
      <c r="E80" s="118"/>
      <c r="F80" s="123"/>
      <c r="G80" s="123"/>
      <c r="H80" s="118"/>
      <c r="I80" s="112"/>
      <c r="J80" s="112"/>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30"/>
      <c r="AI80" s="130"/>
      <c r="AJ80" s="130"/>
      <c r="AK80" s="130"/>
    </row>
    <row r="81" spans="1:37" s="131" customFormat="1" ht="9" customHeight="1" x14ac:dyDescent="0.35">
      <c r="A81" s="103"/>
      <c r="B81" s="118"/>
      <c r="C81" s="112"/>
      <c r="D81" s="129"/>
      <c r="E81" s="118"/>
      <c r="F81" s="123"/>
      <c r="G81" s="123"/>
      <c r="H81" s="118"/>
      <c r="I81" s="112"/>
      <c r="J81" s="112"/>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30"/>
      <c r="AI81" s="130"/>
      <c r="AJ81" s="130"/>
      <c r="AK81" s="130"/>
    </row>
    <row r="82" spans="1:37" s="131" customFormat="1" ht="9" hidden="1" customHeight="1" x14ac:dyDescent="0.35">
      <c r="A82" s="103"/>
      <c r="B82" s="118"/>
      <c r="C82" s="112"/>
      <c r="D82" s="129"/>
      <c r="E82" s="118"/>
      <c r="F82" s="123"/>
      <c r="G82" s="123"/>
      <c r="H82" s="118"/>
      <c r="I82" s="112"/>
      <c r="J82" s="112"/>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30"/>
      <c r="AI82" s="130"/>
      <c r="AJ82" s="130"/>
      <c r="AK82" s="130"/>
    </row>
    <row r="83" spans="1:37" s="131" customFormat="1" ht="9" hidden="1" customHeight="1" x14ac:dyDescent="0.35">
      <c r="A83" s="103"/>
      <c r="B83" s="118"/>
      <c r="C83" s="112"/>
      <c r="D83" s="129"/>
      <c r="E83" s="118"/>
      <c r="F83" s="123"/>
      <c r="G83" s="123"/>
      <c r="H83" s="118"/>
      <c r="I83" s="112"/>
      <c r="J83" s="112"/>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30"/>
      <c r="AI83" s="130"/>
      <c r="AJ83" s="130"/>
      <c r="AK83" s="130"/>
    </row>
    <row r="84" spans="1:37" s="131" customFormat="1" ht="9" hidden="1" customHeight="1" x14ac:dyDescent="0.35">
      <c r="A84" s="103"/>
      <c r="B84" s="118"/>
      <c r="C84" s="112"/>
      <c r="D84" s="129"/>
      <c r="E84" s="118"/>
      <c r="F84" s="123"/>
      <c r="G84" s="123"/>
      <c r="H84" s="118"/>
      <c r="I84" s="112"/>
      <c r="J84" s="112"/>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30"/>
      <c r="AI84" s="130"/>
      <c r="AJ84" s="130"/>
      <c r="AK84" s="130"/>
    </row>
    <row r="85" spans="1:37" s="131" customFormat="1" ht="9" hidden="1" customHeight="1" x14ac:dyDescent="0.35">
      <c r="A85" s="103"/>
      <c r="B85" s="118"/>
      <c r="C85" s="112"/>
      <c r="D85" s="129"/>
      <c r="E85" s="118"/>
      <c r="F85" s="123"/>
      <c r="G85" s="123"/>
      <c r="H85" s="118"/>
      <c r="I85" s="112"/>
      <c r="J85" s="112"/>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30"/>
      <c r="AI85" s="130"/>
      <c r="AJ85" s="130"/>
      <c r="AK85" s="130"/>
    </row>
    <row r="86" spans="1:37" ht="9.75" customHeight="1" thickBot="1" x14ac:dyDescent="0.4">
      <c r="A86" s="99"/>
      <c r="B86" s="99"/>
      <c r="C86" s="99"/>
      <c r="D86" s="133"/>
      <c r="E86" s="99"/>
      <c r="F86" s="121"/>
      <c r="G86" s="121"/>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row>
    <row r="87" spans="1:37" ht="30" customHeight="1" thickBot="1" x14ac:dyDescent="0.4">
      <c r="A87" s="99"/>
      <c r="B87" s="108"/>
      <c r="C87" s="99"/>
      <c r="D87" s="133"/>
      <c r="E87" s="99"/>
      <c r="F87" s="121"/>
      <c r="G87" s="121"/>
      <c r="H87" s="99"/>
      <c r="I87" s="99"/>
      <c r="J87" s="99"/>
      <c r="K87" s="351" t="s">
        <v>118</v>
      </c>
      <c r="L87" s="352"/>
      <c r="M87" s="353"/>
      <c r="N87" s="99"/>
      <c r="O87" s="99"/>
      <c r="P87" s="99"/>
      <c r="Q87" s="99"/>
      <c r="R87" s="99"/>
      <c r="S87" s="99"/>
      <c r="T87" s="99"/>
      <c r="U87" s="351" t="s">
        <v>119</v>
      </c>
      <c r="V87" s="352"/>
      <c r="W87" s="353"/>
      <c r="X87" s="99"/>
      <c r="Y87" s="99"/>
      <c r="Z87" s="99"/>
      <c r="AA87" s="99"/>
      <c r="AB87" s="99"/>
      <c r="AC87" s="99"/>
      <c r="AD87" s="351" t="s">
        <v>120</v>
      </c>
      <c r="AE87" s="352"/>
      <c r="AF87" s="353"/>
      <c r="AG87" s="99"/>
    </row>
    <row r="88" spans="1:37" ht="14.25" customHeight="1" x14ac:dyDescent="0.35">
      <c r="A88" s="99"/>
      <c r="B88" s="108"/>
      <c r="C88" s="99"/>
      <c r="D88" s="133"/>
      <c r="E88" s="99"/>
      <c r="F88" s="121"/>
      <c r="G88" s="121"/>
      <c r="H88" s="99"/>
      <c r="I88" s="99"/>
      <c r="J88" s="99"/>
      <c r="K88" s="282" t="s">
        <v>1</v>
      </c>
      <c r="L88" s="313" t="str">
        <f>L18</f>
        <v>Aktiva/
Majetek
v tis. CZK</v>
      </c>
      <c r="M88" s="313" t="str">
        <f>M18</f>
        <v>Obrat/
Příjmy
v tis. CZK</v>
      </c>
      <c r="N88" s="99"/>
      <c r="O88" s="99"/>
      <c r="P88" s="99"/>
      <c r="Q88" s="99"/>
      <c r="R88" s="99"/>
      <c r="S88" s="99"/>
      <c r="T88" s="99"/>
      <c r="U88" s="313" t="str">
        <f>K88</f>
        <v>Počet zaměstnanců</v>
      </c>
      <c r="V88" s="313" t="str">
        <f>L88</f>
        <v>Aktiva/
Majetek
v tis. CZK</v>
      </c>
      <c r="W88" s="313" t="str">
        <f>M88</f>
        <v>Obrat/
Příjmy
v tis. CZK</v>
      </c>
      <c r="X88" s="99"/>
      <c r="Y88" s="99"/>
      <c r="Z88" s="99"/>
      <c r="AA88" s="99"/>
      <c r="AB88" s="99"/>
      <c r="AC88" s="99"/>
      <c r="AD88" s="313" t="str">
        <f>U88</f>
        <v>Počet zaměstnanců</v>
      </c>
      <c r="AE88" s="313" t="str">
        <f>V88</f>
        <v>Aktiva/
Majetek
v tis. CZK</v>
      </c>
      <c r="AF88" s="313" t="str">
        <f>W88</f>
        <v>Obrat/
Příjmy
v tis. CZK</v>
      </c>
      <c r="AG88" s="99"/>
    </row>
    <row r="89" spans="1:37" ht="21" customHeight="1" thickBot="1" x14ac:dyDescent="0.4">
      <c r="A89" s="99"/>
      <c r="B89" s="108"/>
      <c r="C89" s="99"/>
      <c r="D89" s="133"/>
      <c r="E89" s="99"/>
      <c r="F89" s="121"/>
      <c r="G89" s="121"/>
      <c r="H89" s="99"/>
      <c r="I89" s="99"/>
      <c r="J89" s="99"/>
      <c r="K89" s="283"/>
      <c r="L89" s="314"/>
      <c r="M89" s="314"/>
      <c r="N89" s="99"/>
      <c r="O89" s="99"/>
      <c r="P89" s="99"/>
      <c r="Q89" s="99"/>
      <c r="R89" s="99"/>
      <c r="S89" s="99"/>
      <c r="T89" s="99"/>
      <c r="U89" s="314"/>
      <c r="V89" s="314"/>
      <c r="W89" s="314"/>
      <c r="X89" s="99"/>
      <c r="Y89" s="99"/>
      <c r="Z89" s="99"/>
      <c r="AA89" s="99"/>
      <c r="AB89" s="99"/>
      <c r="AC89" s="99"/>
      <c r="AD89" s="314"/>
      <c r="AE89" s="314"/>
      <c r="AF89" s="314"/>
      <c r="AG89" s="99"/>
    </row>
    <row r="90" spans="1:37" ht="26.25" customHeight="1" thickBot="1" x14ac:dyDescent="0.4">
      <c r="A90" s="99"/>
      <c r="B90" s="99"/>
      <c r="C90" s="99"/>
      <c r="D90" s="133"/>
      <c r="E90" s="99"/>
      <c r="F90" s="134"/>
      <c r="G90" s="134"/>
      <c r="H90" s="135"/>
      <c r="I90" s="135"/>
      <c r="J90" s="135"/>
      <c r="K90" s="136">
        <f>SUM(K20,P74:P79,P58:P72,K48:K53,K25:K46)</f>
        <v>0</v>
      </c>
      <c r="L90" s="137">
        <f>SUM(L20,Q74:Q79,Q58:Q72,L48:L53,L25:L46)</f>
        <v>0</v>
      </c>
      <c r="M90" s="137">
        <f>SUM(M20,R74:R79,R58:R72,M48:M53,M25:M46)</f>
        <v>0</v>
      </c>
      <c r="N90" s="99"/>
      <c r="O90" s="99"/>
      <c r="P90" s="99"/>
      <c r="Q90" s="99"/>
      <c r="R90" s="99"/>
      <c r="S90" s="99"/>
      <c r="T90" s="99"/>
      <c r="U90" s="136">
        <f>SUM(U20,Z74:Z79,Z58:Z72,U48:U53,U25:U46)</f>
        <v>0</v>
      </c>
      <c r="V90" s="137">
        <f>SUM(V20,AA74:AA79,AA58:AA72,V48:V53,V25:V46)</f>
        <v>0</v>
      </c>
      <c r="W90" s="137">
        <f>SUM(W20,AB74:AB79,AB58:AB72,W48:W53,W25:W46)</f>
        <v>0</v>
      </c>
      <c r="X90" s="99"/>
      <c r="Y90" s="99"/>
      <c r="Z90" s="99"/>
      <c r="AA90" s="99"/>
      <c r="AB90" s="99"/>
      <c r="AC90" s="99"/>
      <c r="AD90" s="136">
        <f>SUM(AD20,AD25:AD46,AD48:AD53,AI58:AI72,AI74:AI79)</f>
        <v>0</v>
      </c>
      <c r="AE90" s="137">
        <f>SUM(AE20,AE25:AE46,AE48:AE53,AJ58:AJ72,AJ74:AJ79)</f>
        <v>0</v>
      </c>
      <c r="AF90" s="137">
        <f>SUM(AF20,AF25:AF46,AF48:AF53,AK58:AK72,AK74:AK79)</f>
        <v>0</v>
      </c>
      <c r="AG90" s="99"/>
    </row>
    <row r="91" spans="1:37" ht="25.15" customHeight="1" thickBot="1" x14ac:dyDescent="0.4">
      <c r="A91" s="99"/>
      <c r="B91" s="99"/>
      <c r="C91" s="99"/>
      <c r="D91" s="133"/>
      <c r="E91" s="99"/>
      <c r="F91" s="121"/>
      <c r="G91" s="121"/>
      <c r="H91" s="99"/>
      <c r="I91" s="99"/>
      <c r="J91" s="99"/>
      <c r="K91" s="273" t="s">
        <v>215</v>
      </c>
      <c r="L91" s="274"/>
      <c r="M91" s="275"/>
      <c r="N91" s="99"/>
      <c r="O91" s="99"/>
      <c r="P91" s="99"/>
      <c r="Q91" s="99"/>
      <c r="R91" s="99"/>
      <c r="S91" s="99"/>
      <c r="T91" s="99"/>
      <c r="U91" s="279" t="s">
        <v>216</v>
      </c>
      <c r="V91" s="280"/>
      <c r="W91" s="281"/>
      <c r="X91" s="99"/>
      <c r="Y91" s="99"/>
      <c r="Z91" s="99"/>
      <c r="AA91" s="99"/>
      <c r="AB91" s="99"/>
      <c r="AC91" s="99"/>
      <c r="AD91" s="279" t="s">
        <v>217</v>
      </c>
      <c r="AE91" s="280"/>
      <c r="AF91" s="281"/>
      <c r="AG91" s="99"/>
    </row>
    <row r="92" spans="1:37" ht="29.5" customHeight="1" thickBot="1" x14ac:dyDescent="0.4">
      <c r="A92" s="99"/>
      <c r="B92" s="99"/>
      <c r="C92" s="99"/>
      <c r="D92" s="133"/>
      <c r="E92" s="99"/>
      <c r="F92" s="121"/>
      <c r="G92" s="121"/>
      <c r="H92" s="99"/>
      <c r="I92" s="99"/>
      <c r="J92" s="99"/>
      <c r="K92" s="276" t="str">
        <f>'Výpočty MSP'!A75</f>
        <v>DROBNÝ</v>
      </c>
      <c r="L92" s="277"/>
      <c r="M92" s="278"/>
      <c r="N92" s="99"/>
      <c r="O92" s="99"/>
      <c r="P92" s="99"/>
      <c r="Q92" s="99"/>
      <c r="R92" s="99"/>
      <c r="S92" s="99"/>
      <c r="T92" s="99"/>
      <c r="U92" s="354" t="str">
        <f>'Výpočty MSP'!A77</f>
        <v>DROBNÝ</v>
      </c>
      <c r="V92" s="355"/>
      <c r="W92" s="356"/>
      <c r="X92" s="99"/>
      <c r="Y92" s="99"/>
      <c r="Z92" s="99"/>
      <c r="AA92" s="99"/>
      <c r="AB92" s="99"/>
      <c r="AC92" s="99"/>
      <c r="AD92" s="354" t="str">
        <f>'Výpočty MSP'!A81</f>
        <v>ROKY 'N A N-1' JSOU DOSTAČUJÍCÍ</v>
      </c>
      <c r="AE92" s="355"/>
      <c r="AF92" s="356"/>
      <c r="AG92" s="99"/>
    </row>
    <row r="93" spans="1:37" ht="8.5" customHeight="1" x14ac:dyDescent="0.35">
      <c r="A93" s="99"/>
      <c r="B93" s="99"/>
      <c r="C93" s="99"/>
      <c r="D93" s="133"/>
      <c r="E93" s="99"/>
      <c r="F93" s="121"/>
      <c r="G93" s="121"/>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row>
    <row r="94" spans="1:37" ht="12.75" hidden="1" customHeight="1" thickBot="1" x14ac:dyDescent="0.4">
      <c r="A94" s="99"/>
      <c r="B94" s="99"/>
      <c r="C94" s="99"/>
      <c r="D94" s="133"/>
      <c r="E94" s="99"/>
      <c r="F94" s="121"/>
      <c r="G94" s="121"/>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row>
    <row r="95" spans="1:37" ht="4.1500000000000004" customHeight="1" thickBot="1" x14ac:dyDescent="0.4">
      <c r="A95" s="99"/>
      <c r="B95" s="99"/>
      <c r="C95" s="99"/>
      <c r="D95" s="133"/>
      <c r="E95" s="99"/>
      <c r="F95" s="121"/>
      <c r="G95" s="121"/>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row>
    <row r="96" spans="1:37" ht="46.9" customHeight="1" thickBot="1" x14ac:dyDescent="0.4">
      <c r="A96" s="99"/>
      <c r="B96" s="131"/>
      <c r="C96" s="131"/>
      <c r="D96" s="131"/>
      <c r="E96" s="131"/>
      <c r="F96" s="131"/>
      <c r="G96" s="131"/>
      <c r="H96" s="131"/>
      <c r="I96" s="131"/>
      <c r="K96" s="290" t="s">
        <v>243</v>
      </c>
      <c r="L96" s="291"/>
      <c r="M96" s="291"/>
      <c r="N96" s="291"/>
      <c r="O96" s="291"/>
      <c r="P96" s="291"/>
      <c r="Q96" s="291"/>
      <c r="R96" s="291"/>
      <c r="S96" s="291"/>
      <c r="T96" s="291"/>
      <c r="U96" s="291"/>
      <c r="V96" s="291"/>
      <c r="W96" s="291"/>
      <c r="X96" s="291"/>
      <c r="Y96" s="291"/>
      <c r="Z96" s="291"/>
      <c r="AA96" s="291"/>
      <c r="AB96" s="291"/>
      <c r="AC96" s="292"/>
      <c r="AD96" s="317" t="str">
        <f>'Výpočty MSP'!A84</f>
        <v>DROBNÝ</v>
      </c>
      <c r="AE96" s="317"/>
      <c r="AF96" s="318"/>
      <c r="AG96" s="99"/>
      <c r="AI96" s="101">
        <f>IF(OR(AD96="DROBNÝ",AD96="STŘEDNÍ",AD96="MALÝ",AD96="nelze určit"),1,0)</f>
        <v>1</v>
      </c>
    </row>
    <row r="97" spans="1:33" ht="3.75" customHeight="1" x14ac:dyDescent="0.35">
      <c r="A97" s="99"/>
      <c r="B97" s="131"/>
      <c r="C97" s="131"/>
      <c r="D97" s="131"/>
      <c r="E97" s="131"/>
      <c r="F97" s="131"/>
      <c r="G97" s="131"/>
      <c r="H97" s="131"/>
      <c r="I97" s="131"/>
      <c r="K97"/>
      <c r="L97"/>
      <c r="M97"/>
      <c r="N97"/>
      <c r="O97"/>
      <c r="P97"/>
      <c r="Q97"/>
      <c r="R97"/>
      <c r="S97"/>
      <c r="T97"/>
      <c r="U97"/>
      <c r="V97"/>
      <c r="W97"/>
      <c r="X97"/>
      <c r="Y97"/>
      <c r="Z97"/>
      <c r="AA97"/>
      <c r="AB97"/>
      <c r="AC97"/>
      <c r="AD97"/>
      <c r="AE97"/>
      <c r="AF97"/>
      <c r="AG97" s="99"/>
    </row>
    <row r="98" spans="1:33" ht="6.75" customHeight="1" thickBot="1" x14ac:dyDescent="0.4">
      <c r="A98" s="99"/>
      <c r="B98" s="131"/>
      <c r="C98" s="131"/>
      <c r="D98" s="131"/>
      <c r="E98" s="131"/>
      <c r="F98" s="131"/>
      <c r="G98" s="131"/>
      <c r="H98" s="131"/>
      <c r="I98" s="131"/>
      <c r="K98" s="243"/>
      <c r="L98" s="243"/>
      <c r="M98" s="243"/>
      <c r="N98" s="243"/>
      <c r="O98" s="243"/>
      <c r="P98" s="243"/>
      <c r="Q98" s="243"/>
      <c r="R98" s="243"/>
      <c r="S98" s="243"/>
      <c r="T98" s="243"/>
      <c r="U98" s="243"/>
      <c r="V98" s="243"/>
      <c r="W98" s="243"/>
      <c r="X98" s="243"/>
      <c r="Y98" s="243"/>
      <c r="Z98" s="243"/>
      <c r="AA98" s="243"/>
      <c r="AB98" s="243"/>
      <c r="AC98" s="243"/>
      <c r="AD98"/>
      <c r="AE98"/>
      <c r="AF98"/>
      <c r="AG98" s="99"/>
    </row>
    <row r="99" spans="1:33" ht="26.25" customHeight="1" x14ac:dyDescent="0.35">
      <c r="A99" s="99"/>
      <c r="B99" s="131"/>
      <c r="C99" s="131"/>
      <c r="D99" s="131"/>
      <c r="E99" s="131"/>
      <c r="F99" s="131"/>
      <c r="G99" s="131"/>
      <c r="H99" s="131"/>
      <c r="I99" s="131"/>
      <c r="K99" s="361" t="s">
        <v>245</v>
      </c>
      <c r="L99" s="362"/>
      <c r="M99" s="362"/>
      <c r="N99" s="362"/>
      <c r="O99" s="362"/>
      <c r="P99" s="362"/>
      <c r="Q99" s="362"/>
      <c r="R99" s="362"/>
      <c r="S99" s="362"/>
      <c r="T99" s="362"/>
      <c r="U99" s="362"/>
      <c r="V99" s="362"/>
      <c r="W99" s="362"/>
      <c r="X99" s="362"/>
      <c r="Y99" s="362"/>
      <c r="Z99" s="362"/>
      <c r="AA99" s="362"/>
      <c r="AB99" s="362"/>
      <c r="AC99" s="363"/>
      <c r="AD99" s="357" t="str">
        <f>IF(AD96="Nelze určit.","","VELKÝ PODNIK -")</f>
        <v>VELKÝ PODNIK -</v>
      </c>
      <c r="AE99" s="357"/>
      <c r="AF99" s="358"/>
      <c r="AG99" s="99"/>
    </row>
    <row r="100" spans="1:33" ht="30" customHeight="1" thickBot="1" x14ac:dyDescent="0.4">
      <c r="A100" s="99"/>
      <c r="B100" s="131"/>
      <c r="C100" s="131"/>
      <c r="D100" s="131"/>
      <c r="E100" s="131"/>
      <c r="F100" s="131"/>
      <c r="G100" s="131"/>
      <c r="H100" s="131"/>
      <c r="I100" s="131"/>
      <c r="K100" s="364" t="s">
        <v>246</v>
      </c>
      <c r="L100" s="365"/>
      <c r="M100" s="365"/>
      <c r="N100" s="365"/>
      <c r="O100" s="365"/>
      <c r="P100" s="365"/>
      <c r="Q100" s="365"/>
      <c r="R100" s="365"/>
      <c r="S100" s="365"/>
      <c r="T100" s="365"/>
      <c r="U100" s="365"/>
      <c r="V100" s="365"/>
      <c r="W100" s="365"/>
      <c r="X100" s="365"/>
      <c r="Y100" s="365"/>
      <c r="Z100" s="365"/>
      <c r="AA100" s="365"/>
      <c r="AB100" s="365"/>
      <c r="AC100" s="366"/>
      <c r="AD100" s="359" t="str">
        <f>'Výpočet velkého podniku'!H40</f>
        <v>SMALL MID CAP</v>
      </c>
      <c r="AE100" s="359"/>
      <c r="AF100" s="360"/>
      <c r="AG100" s="99"/>
    </row>
    <row r="101" spans="1:33" ht="3.75" customHeight="1" x14ac:dyDescent="0.35">
      <c r="A101" s="99"/>
      <c r="B101" s="131"/>
      <c r="C101" s="131"/>
      <c r="D101" s="131"/>
      <c r="E101" s="131"/>
      <c r="F101" s="131"/>
      <c r="G101" s="131"/>
      <c r="H101" s="131"/>
      <c r="I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99"/>
    </row>
    <row r="102" spans="1:33" ht="26.5" customHeight="1" x14ac:dyDescent="0.35">
      <c r="A102" s="99"/>
      <c r="B102" s="204" t="s">
        <v>121</v>
      </c>
      <c r="C102" s="99"/>
      <c r="D102" s="133"/>
      <c r="E102" s="131"/>
      <c r="F102" s="131"/>
      <c r="G102" s="131"/>
      <c r="H102" s="131"/>
      <c r="I102" s="131"/>
      <c r="J102" s="131"/>
      <c r="K102" s="131"/>
      <c r="L102" s="131"/>
      <c r="M102" s="131"/>
      <c r="N102" s="99"/>
      <c r="O102" s="99"/>
      <c r="P102" s="99"/>
      <c r="Q102" s="99"/>
      <c r="R102" s="99"/>
      <c r="S102" s="99"/>
      <c r="T102" s="99"/>
      <c r="U102" s="99"/>
      <c r="V102" s="99"/>
      <c r="W102" s="99"/>
      <c r="X102" s="99"/>
      <c r="Y102" s="99"/>
      <c r="Z102" s="99"/>
      <c r="AA102" s="99"/>
      <c r="AB102" s="99"/>
      <c r="AC102" s="99"/>
      <c r="AD102" s="99"/>
      <c r="AE102" s="99"/>
      <c r="AF102" s="99"/>
      <c r="AG102" s="99"/>
    </row>
    <row r="103" spans="1:33" ht="19.899999999999999" customHeight="1" x14ac:dyDescent="0.35">
      <c r="A103" s="99"/>
      <c r="B103" s="316" t="str">
        <f>'Výpočty MSP'!C74&amp;I6&amp;" "&amp;","&amp;" IČO:"&amp;" "&amp;I8&amp;",  "&amp;'Výpočet velkého podniku'!B51&amp;" "&amp;'Výpočty MSP'!C77</f>
        <v>Prohlašuji, že ke dni podpisu tohoto Prohlášení je  , IČO: ,  DROBNÝ podnikatel ve smyslu Doporučení 2003/361/ES</v>
      </c>
      <c r="C103" s="316"/>
      <c r="D103" s="316"/>
      <c r="E103" s="316"/>
      <c r="F103" s="316"/>
      <c r="G103" s="316"/>
      <c r="H103" s="316"/>
      <c r="I103" s="316"/>
      <c r="J103" s="316"/>
      <c r="K103" s="316"/>
      <c r="L103" s="316"/>
      <c r="M103" s="316"/>
      <c r="N103" s="316"/>
      <c r="O103" s="316"/>
      <c r="P103" s="316"/>
      <c r="Q103" s="316"/>
      <c r="R103" s="316"/>
      <c r="S103" s="316"/>
      <c r="T103" s="316"/>
      <c r="U103" s="316"/>
      <c r="V103" s="316"/>
      <c r="W103" s="316"/>
      <c r="X103" s="316"/>
      <c r="Y103" s="316"/>
      <c r="Z103" s="316"/>
      <c r="AA103" s="316"/>
      <c r="AB103" s="316"/>
      <c r="AC103" s="316"/>
      <c r="AD103" s="316"/>
      <c r="AE103" s="316"/>
      <c r="AF103" s="316"/>
      <c r="AG103" s="99"/>
    </row>
    <row r="104" spans="1:33" ht="23.25" customHeight="1" x14ac:dyDescent="0.35">
      <c r="A104" s="99"/>
      <c r="B104" s="315" t="s">
        <v>138</v>
      </c>
      <c r="C104" s="315"/>
      <c r="D104" s="315"/>
      <c r="E104" s="315"/>
      <c r="F104" s="315"/>
      <c r="G104" s="315"/>
      <c r="H104" s="315"/>
      <c r="I104" s="315"/>
      <c r="J104" s="315"/>
      <c r="K104" s="315"/>
      <c r="L104" s="315"/>
      <c r="M104" s="315"/>
      <c r="N104" s="315"/>
      <c r="O104" s="315"/>
      <c r="P104" s="315"/>
      <c r="Q104" s="315"/>
      <c r="R104" s="315"/>
      <c r="S104" s="315"/>
      <c r="T104" s="315"/>
      <c r="U104" s="315"/>
      <c r="V104" s="315"/>
      <c r="W104" s="315"/>
      <c r="X104" s="315"/>
      <c r="Y104" s="99"/>
      <c r="Z104" s="99"/>
      <c r="AA104" s="99"/>
      <c r="AB104" s="99"/>
      <c r="AC104" s="99"/>
      <c r="AD104" s="99"/>
      <c r="AE104" s="99"/>
      <c r="AF104" s="99"/>
      <c r="AG104" s="99"/>
    </row>
    <row r="105" spans="1:33" ht="30" customHeight="1" x14ac:dyDescent="0.3">
      <c r="A105" s="99"/>
      <c r="B105" s="138" t="s">
        <v>17</v>
      </c>
      <c r="C105" s="139"/>
      <c r="D105" s="139"/>
      <c r="E105" s="139"/>
      <c r="F105" s="139"/>
      <c r="G105" s="139"/>
      <c r="H105" s="139"/>
      <c r="I105" s="139"/>
      <c r="J105" s="139"/>
      <c r="K105" s="139"/>
      <c r="L105" s="99"/>
      <c r="M105" s="99"/>
      <c r="N105" s="99"/>
      <c r="O105" s="99"/>
      <c r="P105" s="99"/>
      <c r="Q105" s="99"/>
      <c r="R105" s="99"/>
      <c r="S105" s="99"/>
      <c r="T105" s="99"/>
      <c r="U105" s="99"/>
      <c r="V105" s="99"/>
      <c r="W105" s="99"/>
      <c r="X105" s="99"/>
      <c r="Y105" s="99"/>
      <c r="Z105" s="99"/>
      <c r="AA105" s="99"/>
      <c r="AB105" s="99"/>
      <c r="AC105" s="99"/>
      <c r="AD105" s="99"/>
      <c r="AE105" s="99"/>
      <c r="AF105" s="99"/>
      <c r="AG105" s="99"/>
    </row>
    <row r="106" spans="1:33" ht="22.9" customHeight="1" x14ac:dyDescent="0.35">
      <c r="A106" s="99"/>
      <c r="B106" s="140" t="s">
        <v>128</v>
      </c>
      <c r="C106" s="140"/>
      <c r="D106" s="140"/>
      <c r="E106" s="140"/>
      <c r="F106" s="140"/>
      <c r="G106" s="140"/>
      <c r="H106" s="140"/>
      <c r="I106" s="140"/>
      <c r="J106" s="140"/>
      <c r="K106" s="140"/>
      <c r="L106" s="141"/>
      <c r="M106" s="141"/>
      <c r="N106" s="141"/>
      <c r="O106" s="141"/>
      <c r="P106" s="141"/>
      <c r="Q106" s="141"/>
      <c r="R106" s="141"/>
      <c r="S106" s="141"/>
      <c r="T106" s="141"/>
      <c r="U106" s="141"/>
      <c r="V106" s="141"/>
      <c r="W106" s="141"/>
      <c r="X106" s="141"/>
      <c r="Y106" s="141"/>
      <c r="Z106" s="141"/>
      <c r="AA106" s="141"/>
      <c r="AB106" s="141"/>
      <c r="AC106" s="99"/>
      <c r="AD106" s="99"/>
      <c r="AE106" s="99"/>
      <c r="AF106" s="99"/>
      <c r="AG106" s="99"/>
    </row>
    <row r="107" spans="1:33" ht="26.5" customHeight="1" x14ac:dyDescent="0.35">
      <c r="A107" s="99"/>
      <c r="B107" s="308" t="s">
        <v>129</v>
      </c>
      <c r="C107" s="308"/>
      <c r="D107" s="308"/>
      <c r="E107" s="308"/>
      <c r="F107" s="308"/>
      <c r="G107" s="308"/>
      <c r="H107" s="308"/>
      <c r="I107" s="308"/>
      <c r="J107" s="308"/>
      <c r="K107" s="308"/>
      <c r="L107" s="308"/>
      <c r="M107" s="308"/>
      <c r="N107" s="308"/>
      <c r="O107" s="308"/>
      <c r="P107" s="308"/>
      <c r="Q107" s="308"/>
      <c r="R107" s="308"/>
      <c r="S107" s="308"/>
      <c r="T107" s="308"/>
      <c r="U107" s="308"/>
      <c r="V107" s="308"/>
      <c r="W107" s="308"/>
      <c r="X107" s="308"/>
      <c r="Y107" s="308"/>
      <c r="Z107" s="308"/>
      <c r="AA107" s="308"/>
      <c r="AB107" s="308"/>
      <c r="AC107" s="99"/>
      <c r="AD107" s="99"/>
      <c r="AE107" s="99"/>
      <c r="AF107" s="99"/>
      <c r="AG107" s="99"/>
    </row>
    <row r="108" spans="1:33" ht="41.5" customHeight="1" x14ac:dyDescent="0.35">
      <c r="A108" s="99"/>
      <c r="B108" s="308" t="s">
        <v>130</v>
      </c>
      <c r="C108" s="308"/>
      <c r="D108" s="308"/>
      <c r="E108" s="308"/>
      <c r="F108" s="308"/>
      <c r="G108" s="308"/>
      <c r="H108" s="308"/>
      <c r="I108" s="308"/>
      <c r="J108" s="308"/>
      <c r="K108" s="308"/>
      <c r="L108" s="308"/>
      <c r="M108" s="308"/>
      <c r="N108" s="308"/>
      <c r="O108" s="308"/>
      <c r="P108" s="308"/>
      <c r="Q108" s="308"/>
      <c r="R108" s="308"/>
      <c r="S108" s="308"/>
      <c r="T108" s="308"/>
      <c r="U108" s="308"/>
      <c r="V108" s="308"/>
      <c r="W108" s="308"/>
      <c r="X108" s="308"/>
      <c r="Y108" s="141"/>
      <c r="Z108" s="141"/>
      <c r="AA108" s="141"/>
      <c r="AB108" s="141"/>
      <c r="AC108" s="99"/>
      <c r="AD108" s="99"/>
      <c r="AE108" s="99"/>
      <c r="AF108" s="99"/>
      <c r="AG108" s="99"/>
    </row>
    <row r="109" spans="1:33" ht="21" customHeight="1" x14ac:dyDescent="0.35">
      <c r="A109" s="99"/>
      <c r="B109" s="308" t="s">
        <v>142</v>
      </c>
      <c r="C109" s="308"/>
      <c r="D109" s="308"/>
      <c r="E109" s="308"/>
      <c r="F109" s="308"/>
      <c r="G109" s="308"/>
      <c r="H109" s="308"/>
      <c r="I109" s="308"/>
      <c r="J109" s="308"/>
      <c r="K109" s="308"/>
      <c r="L109" s="308"/>
      <c r="M109" s="308"/>
      <c r="N109" s="308"/>
      <c r="O109" s="308"/>
      <c r="P109" s="308"/>
      <c r="Q109" s="308"/>
      <c r="R109" s="308"/>
      <c r="S109" s="308"/>
      <c r="T109" s="308"/>
      <c r="U109" s="308"/>
      <c r="V109" s="308"/>
      <c r="W109" s="308"/>
      <c r="X109" s="308"/>
      <c r="Y109" s="141"/>
      <c r="Z109" s="141"/>
      <c r="AA109" s="141"/>
      <c r="AB109" s="141"/>
      <c r="AC109" s="99"/>
      <c r="AD109" s="99"/>
      <c r="AE109" s="99"/>
      <c r="AF109" s="99"/>
      <c r="AG109" s="99"/>
    </row>
    <row r="110" spans="1:33" ht="22.9" customHeight="1" x14ac:dyDescent="0.35">
      <c r="A110" s="99"/>
      <c r="B110" s="308" t="s">
        <v>131</v>
      </c>
      <c r="C110" s="308"/>
      <c r="D110" s="308"/>
      <c r="E110" s="308"/>
      <c r="F110" s="308"/>
      <c r="G110" s="308"/>
      <c r="H110" s="308"/>
      <c r="I110" s="308"/>
      <c r="J110" s="308"/>
      <c r="K110" s="308"/>
      <c r="L110" s="308"/>
      <c r="M110" s="308"/>
      <c r="N110" s="308"/>
      <c r="O110" s="308"/>
      <c r="P110" s="308"/>
      <c r="Q110" s="308"/>
      <c r="R110" s="308"/>
      <c r="S110" s="308"/>
      <c r="T110" s="308"/>
      <c r="U110" s="308"/>
      <c r="V110" s="308"/>
      <c r="W110" s="308"/>
      <c r="X110" s="308"/>
      <c r="Y110" s="141"/>
      <c r="Z110" s="141"/>
      <c r="AA110" s="141"/>
      <c r="AB110" s="141"/>
      <c r="AC110" s="99"/>
      <c r="AD110" s="99"/>
      <c r="AE110" s="99"/>
      <c r="AF110" s="99"/>
      <c r="AG110" s="99"/>
    </row>
    <row r="111" spans="1:33" ht="32.5" customHeight="1" x14ac:dyDescent="0.35">
      <c r="A111" s="99"/>
      <c r="B111" s="308" t="s">
        <v>153</v>
      </c>
      <c r="C111" s="308"/>
      <c r="D111" s="308"/>
      <c r="E111" s="308"/>
      <c r="F111" s="308"/>
      <c r="G111" s="308"/>
      <c r="H111" s="308"/>
      <c r="I111" s="308"/>
      <c r="J111" s="308"/>
      <c r="K111" s="308"/>
      <c r="L111" s="308"/>
      <c r="M111" s="308"/>
      <c r="N111" s="308"/>
      <c r="O111" s="308"/>
      <c r="P111" s="308"/>
      <c r="Q111" s="308"/>
      <c r="R111" s="308"/>
      <c r="S111" s="308"/>
      <c r="T111" s="308"/>
      <c r="U111" s="308"/>
      <c r="V111" s="308"/>
      <c r="W111" s="308"/>
      <c r="X111" s="308"/>
      <c r="Y111" s="141"/>
      <c r="Z111" s="141"/>
      <c r="AA111" s="141"/>
      <c r="AB111" s="141"/>
      <c r="AC111" s="99"/>
      <c r="AD111" s="99"/>
      <c r="AE111" s="99"/>
      <c r="AF111" s="99"/>
      <c r="AG111" s="99"/>
    </row>
    <row r="112" spans="1:33" ht="16.899999999999999" customHeight="1" x14ac:dyDescent="0.35">
      <c r="A112" s="99"/>
      <c r="B112" s="308" t="s">
        <v>152</v>
      </c>
      <c r="C112" s="308"/>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141"/>
      <c r="Z112" s="141"/>
      <c r="AA112" s="141"/>
      <c r="AB112" s="141"/>
      <c r="AC112" s="99"/>
      <c r="AD112" s="99"/>
      <c r="AE112" s="99"/>
      <c r="AF112" s="99"/>
      <c r="AG112" s="99"/>
    </row>
    <row r="113" spans="1:33" ht="30" customHeight="1" thickBot="1" x14ac:dyDescent="0.4">
      <c r="A113" s="99"/>
      <c r="B113" s="99"/>
      <c r="C113" s="99"/>
      <c r="D113" s="133"/>
      <c r="E113" s="99"/>
      <c r="F113" s="115"/>
      <c r="G113" s="115"/>
      <c r="H113" s="115"/>
      <c r="I113" s="115"/>
      <c r="J113" s="115"/>
      <c r="K113" s="115"/>
      <c r="L113" s="115"/>
      <c r="M113" s="115"/>
      <c r="N113" s="115"/>
      <c r="O113" s="115"/>
      <c r="P113" s="115"/>
      <c r="Q113" s="115"/>
      <c r="R113" s="115"/>
      <c r="S113" s="115"/>
      <c r="T113" s="115"/>
      <c r="U113" s="115"/>
      <c r="V113" s="115"/>
      <c r="W113" s="115"/>
      <c r="X113" s="115"/>
      <c r="Y113" s="99"/>
      <c r="Z113" s="99"/>
      <c r="AA113" s="99"/>
      <c r="AB113" s="99"/>
      <c r="AC113" s="99"/>
      <c r="AD113" s="99"/>
      <c r="AE113" s="99"/>
      <c r="AF113" s="99"/>
      <c r="AG113" s="99"/>
    </row>
    <row r="114" spans="1:33" ht="24" customHeight="1" thickBot="1" x14ac:dyDescent="0.4">
      <c r="A114" s="99"/>
      <c r="B114" s="367" t="str">
        <f>'Výpočty MSP'!A160</f>
        <v xml:space="preserve">Po vložení zastupující osoby se červené nápovědy skryjí. </v>
      </c>
      <c r="C114" s="367"/>
      <c r="D114" s="367"/>
      <c r="E114" s="367"/>
      <c r="F114" s="372" t="s">
        <v>21</v>
      </c>
      <c r="G114" s="372"/>
      <c r="H114" s="372"/>
      <c r="I114" s="115"/>
      <c r="J114" s="309" t="str">
        <f>IF(I10="","Automaticky",I10)</f>
        <v>Automaticky</v>
      </c>
      <c r="K114" s="310"/>
      <c r="L114" s="115"/>
      <c r="M114" s="115"/>
      <c r="N114" s="115"/>
      <c r="O114" s="115"/>
      <c r="P114" s="115"/>
      <c r="Q114" s="115"/>
      <c r="R114" s="115"/>
      <c r="S114" s="115"/>
      <c r="T114" s="115"/>
      <c r="U114" s="115"/>
      <c r="V114" s="115"/>
      <c r="W114" s="115"/>
      <c r="X114" s="115"/>
      <c r="Y114" s="99"/>
      <c r="Z114" s="99"/>
      <c r="AA114" s="99"/>
      <c r="AB114" s="99"/>
      <c r="AC114" s="99"/>
      <c r="AD114" s="99"/>
      <c r="AE114" s="99"/>
      <c r="AF114" s="99"/>
      <c r="AG114" s="99"/>
    </row>
    <row r="115" spans="1:33" ht="45" customHeight="1" thickBot="1" x14ac:dyDescent="0.4">
      <c r="A115" s="99"/>
      <c r="B115" s="246" t="s">
        <v>19</v>
      </c>
      <c r="C115" s="247"/>
      <c r="D115" s="247"/>
      <c r="E115" s="247"/>
      <c r="F115" s="247"/>
      <c r="G115" s="247"/>
      <c r="H115" s="247"/>
      <c r="I115" s="247"/>
      <c r="J115" s="246" t="s">
        <v>20</v>
      </c>
      <c r="K115" s="248"/>
      <c r="L115" s="99"/>
      <c r="M115" s="99"/>
      <c r="N115" s="99"/>
      <c r="O115" s="99"/>
      <c r="P115" s="99"/>
      <c r="Q115" s="99"/>
      <c r="R115" s="99"/>
      <c r="S115" s="99"/>
      <c r="T115" s="99"/>
      <c r="U115" s="99"/>
      <c r="V115" s="131"/>
      <c r="W115" s="131"/>
      <c r="X115" s="131"/>
      <c r="Y115" s="99"/>
      <c r="Z115" s="99"/>
      <c r="AA115" s="99"/>
      <c r="AB115" s="99"/>
      <c r="AC115" s="99"/>
      <c r="AD115" s="99"/>
      <c r="AE115" s="99"/>
      <c r="AF115" s="99"/>
      <c r="AG115" s="99"/>
    </row>
    <row r="116" spans="1:33" ht="36" customHeight="1" x14ac:dyDescent="0.2">
      <c r="A116" s="99"/>
      <c r="B116" s="249"/>
      <c r="C116" s="250"/>
      <c r="D116" s="250"/>
      <c r="E116" s="250"/>
      <c r="F116" s="250"/>
      <c r="G116" s="250"/>
      <c r="H116" s="250"/>
      <c r="I116" s="250"/>
      <c r="J116" s="306"/>
      <c r="K116" s="307"/>
      <c r="L116" s="99"/>
      <c r="M116" s="99"/>
      <c r="N116" s="99"/>
      <c r="O116" s="99"/>
      <c r="P116" s="99"/>
      <c r="Q116" s="99"/>
      <c r="R116" s="99"/>
      <c r="S116" s="99"/>
      <c r="T116" s="99"/>
      <c r="U116" s="99"/>
      <c r="V116" s="99"/>
      <c r="W116" s="99"/>
      <c r="X116" s="99"/>
      <c r="Y116" s="99"/>
      <c r="Z116" s="99"/>
      <c r="AA116" s="99"/>
      <c r="AB116" s="99"/>
      <c r="AC116" s="99"/>
      <c r="AD116" s="99"/>
      <c r="AE116" s="99"/>
      <c r="AF116" s="99"/>
      <c r="AG116" s="99"/>
    </row>
    <row r="117" spans="1:33" ht="36" customHeight="1" x14ac:dyDescent="0.2">
      <c r="A117" s="99"/>
      <c r="B117" s="253"/>
      <c r="C117" s="254"/>
      <c r="D117" s="254"/>
      <c r="E117" s="254"/>
      <c r="F117" s="254"/>
      <c r="G117" s="254"/>
      <c r="H117" s="254"/>
      <c r="I117" s="254"/>
      <c r="J117" s="251"/>
      <c r="K117" s="252"/>
      <c r="L117" s="99"/>
      <c r="M117" s="99"/>
      <c r="N117" s="99"/>
      <c r="O117" s="99"/>
      <c r="P117" s="99"/>
      <c r="Q117" s="99"/>
      <c r="R117" s="99"/>
      <c r="S117" s="99"/>
      <c r="T117" s="99"/>
      <c r="U117" s="99"/>
      <c r="V117" s="99"/>
      <c r="W117" s="99"/>
      <c r="X117" s="99"/>
      <c r="Y117" s="99"/>
      <c r="Z117" s="99"/>
      <c r="AA117" s="99"/>
      <c r="AB117" s="99"/>
      <c r="AC117" s="99"/>
      <c r="AD117" s="99"/>
      <c r="AE117" s="99"/>
      <c r="AF117" s="99"/>
      <c r="AG117" s="99"/>
    </row>
    <row r="118" spans="1:33" ht="36" customHeight="1" thickBot="1" x14ac:dyDescent="0.25">
      <c r="A118" s="99"/>
      <c r="B118" s="304"/>
      <c r="C118" s="305"/>
      <c r="D118" s="305"/>
      <c r="E118" s="305"/>
      <c r="F118" s="305"/>
      <c r="G118" s="305"/>
      <c r="H118" s="305"/>
      <c r="I118" s="305"/>
      <c r="J118" s="302"/>
      <c r="K118" s="303"/>
      <c r="L118" s="99"/>
      <c r="M118" s="99"/>
      <c r="N118" s="99"/>
      <c r="O118" s="99"/>
      <c r="P118" s="99"/>
      <c r="Q118" s="99"/>
      <c r="R118" s="99"/>
      <c r="S118" s="99"/>
      <c r="T118" s="99"/>
      <c r="U118" s="99"/>
      <c r="V118" s="99"/>
      <c r="W118" s="99"/>
      <c r="X118" s="99"/>
      <c r="Y118" s="99"/>
      <c r="Z118" s="99"/>
      <c r="AA118" s="99"/>
      <c r="AB118" s="99"/>
      <c r="AC118" s="99"/>
      <c r="AD118" s="99"/>
      <c r="AE118" s="99"/>
      <c r="AF118" s="99"/>
      <c r="AG118" s="99"/>
    </row>
  </sheetData>
  <sheetProtection algorithmName="SHA-512" hashValue="gzVXVa29WhVoQUkdj0xoVM3w89K8SWlfrbiZL7pC1vDhpOM4JX1SYZ8TkmE9jbDm+anYcDT9ILPgwwj4nU5g4A==" saltValue="mLG7cs7DAIrT5pFUxwAJuA==" spinCount="100000" sheet="1" selectLockedCells="1"/>
  <mergeCells count="177">
    <mergeCell ref="AD99:AF99"/>
    <mergeCell ref="AD100:AF100"/>
    <mergeCell ref="K99:AC99"/>
    <mergeCell ref="K100:AC100"/>
    <mergeCell ref="B114:E114"/>
    <mergeCell ref="H55:H56"/>
    <mergeCell ref="B4:L4"/>
    <mergeCell ref="M12:AG12"/>
    <mergeCell ref="M14:V14"/>
    <mergeCell ref="U92:W92"/>
    <mergeCell ref="U88:U89"/>
    <mergeCell ref="AE18:AE19"/>
    <mergeCell ref="F114:H114"/>
    <mergeCell ref="B66:E66"/>
    <mergeCell ref="B67:E67"/>
    <mergeCell ref="B50:E50"/>
    <mergeCell ref="B51:E51"/>
    <mergeCell ref="B48:E48"/>
    <mergeCell ref="B24:F24"/>
    <mergeCell ref="B49:E49"/>
    <mergeCell ref="F55:F56"/>
    <mergeCell ref="B107:AB107"/>
    <mergeCell ref="B108:X108"/>
    <mergeCell ref="B109:X109"/>
    <mergeCell ref="L55:L56"/>
    <mergeCell ref="K87:M87"/>
    <mergeCell ref="AD92:AF92"/>
    <mergeCell ref="AD88:AD89"/>
    <mergeCell ref="M88:M89"/>
    <mergeCell ref="V88:V89"/>
    <mergeCell ref="W88:W89"/>
    <mergeCell ref="AE88:AE89"/>
    <mergeCell ref="AF88:AF89"/>
    <mergeCell ref="U87:W87"/>
    <mergeCell ref="AD87:AF87"/>
    <mergeCell ref="B6:H6"/>
    <mergeCell ref="B8:H8"/>
    <mergeCell ref="J18:J19"/>
    <mergeCell ref="T22:T23"/>
    <mergeCell ref="F18:F19"/>
    <mergeCell ref="K18:K19"/>
    <mergeCell ref="B18:E19"/>
    <mergeCell ref="B20:E20"/>
    <mergeCell ref="B22:E23"/>
    <mergeCell ref="F22:F23"/>
    <mergeCell ref="K22:K23"/>
    <mergeCell ref="I6:N6"/>
    <mergeCell ref="J22:J23"/>
    <mergeCell ref="J16:M16"/>
    <mergeCell ref="T16:W16"/>
    <mergeCell ref="M22:M23"/>
    <mergeCell ref="I8:L8"/>
    <mergeCell ref="I10:L10"/>
    <mergeCell ref="I12:L12"/>
    <mergeCell ref="I14:L14"/>
    <mergeCell ref="M18:M19"/>
    <mergeCell ref="U22:U23"/>
    <mergeCell ref="M55:M56"/>
    <mergeCell ref="J57:N57"/>
    <mergeCell ref="T57:X57"/>
    <mergeCell ref="AC57:AG57"/>
    <mergeCell ref="AF18:AF19"/>
    <mergeCell ref="AG55:AG56"/>
    <mergeCell ref="X55:X56"/>
    <mergeCell ref="L22:L23"/>
    <mergeCell ref="L18:L19"/>
    <mergeCell ref="V22:V23"/>
    <mergeCell ref="W22:W23"/>
    <mergeCell ref="U18:U19"/>
    <mergeCell ref="K55:K56"/>
    <mergeCell ref="N22:N23"/>
    <mergeCell ref="J47:M47"/>
    <mergeCell ref="T47:W47"/>
    <mergeCell ref="AF22:AF23"/>
    <mergeCell ref="AD18:AD19"/>
    <mergeCell ref="AC47:AF47"/>
    <mergeCell ref="AC24:AF24"/>
    <mergeCell ref="AD22:AD23"/>
    <mergeCell ref="V55:V56"/>
    <mergeCell ref="W55:W56"/>
    <mergeCell ref="AF55:AF56"/>
    <mergeCell ref="J118:K118"/>
    <mergeCell ref="B118:I118"/>
    <mergeCell ref="J116:K116"/>
    <mergeCell ref="B110:X110"/>
    <mergeCell ref="B111:X111"/>
    <mergeCell ref="B112:X112"/>
    <mergeCell ref="J114:K114"/>
    <mergeCell ref="B61:E61"/>
    <mergeCell ref="B62:E62"/>
    <mergeCell ref="B74:E74"/>
    <mergeCell ref="B75:E75"/>
    <mergeCell ref="B76:E76"/>
    <mergeCell ref="B63:E63"/>
    <mergeCell ref="B64:E64"/>
    <mergeCell ref="B65:E65"/>
    <mergeCell ref="L88:L89"/>
    <mergeCell ref="B78:E78"/>
    <mergeCell ref="H57:H79"/>
    <mergeCell ref="B104:X104"/>
    <mergeCell ref="B103:AF103"/>
    <mergeCell ref="G57:G79"/>
    <mergeCell ref="AD96:AF96"/>
    <mergeCell ref="J73:N73"/>
    <mergeCell ref="T73:X73"/>
    <mergeCell ref="K96:AC96"/>
    <mergeCell ref="V18:V19"/>
    <mergeCell ref="W18:W19"/>
    <mergeCell ref="AC22:AC23"/>
    <mergeCell ref="B77:E77"/>
    <mergeCell ref="AE55:AE56"/>
    <mergeCell ref="AD55:AD56"/>
    <mergeCell ref="AC55:AC56"/>
    <mergeCell ref="B28:E28"/>
    <mergeCell ref="B43:E43"/>
    <mergeCell ref="B32:E32"/>
    <mergeCell ref="B55:E56"/>
    <mergeCell ref="B44:E44"/>
    <mergeCell ref="B45:E45"/>
    <mergeCell ref="B33:E33"/>
    <mergeCell ref="B34:E34"/>
    <mergeCell ref="B35:E35"/>
    <mergeCell ref="B36:E36"/>
    <mergeCell ref="B38:E38"/>
    <mergeCell ref="B46:E46"/>
    <mergeCell ref="B29:E29"/>
    <mergeCell ref="AC73:AG73"/>
    <mergeCell ref="T18:T19"/>
    <mergeCell ref="N55:N56"/>
    <mergeCell ref="B31:E31"/>
    <mergeCell ref="AC16:AF16"/>
    <mergeCell ref="K91:M91"/>
    <mergeCell ref="K92:M92"/>
    <mergeCell ref="U91:W91"/>
    <mergeCell ref="K88:K89"/>
    <mergeCell ref="B37:E37"/>
    <mergeCell ref="B53:E53"/>
    <mergeCell ref="B52:E52"/>
    <mergeCell ref="B42:E42"/>
    <mergeCell ref="B41:E41"/>
    <mergeCell ref="B40:E40"/>
    <mergeCell ref="T24:W24"/>
    <mergeCell ref="J24:M24"/>
    <mergeCell ref="U55:U56"/>
    <mergeCell ref="T55:T56"/>
    <mergeCell ref="J55:J56"/>
    <mergeCell ref="AE22:AE23"/>
    <mergeCell ref="AD91:AF91"/>
    <mergeCell ref="AC18:AC19"/>
    <mergeCell ref="G24:G49"/>
    <mergeCell ref="B25:E25"/>
    <mergeCell ref="B26:E26"/>
    <mergeCell ref="B27:E27"/>
    <mergeCell ref="B5:N5"/>
    <mergeCell ref="B115:I115"/>
    <mergeCell ref="J115:K115"/>
    <mergeCell ref="B116:I116"/>
    <mergeCell ref="J117:K117"/>
    <mergeCell ref="B117:I117"/>
    <mergeCell ref="B10:H10"/>
    <mergeCell ref="F12:H12"/>
    <mergeCell ref="B12:E12"/>
    <mergeCell ref="F14:H14"/>
    <mergeCell ref="B14:E14"/>
    <mergeCell ref="B79:E79"/>
    <mergeCell ref="B68:E68"/>
    <mergeCell ref="B69:E69"/>
    <mergeCell ref="B70:E70"/>
    <mergeCell ref="B71:E71"/>
    <mergeCell ref="B72:E72"/>
    <mergeCell ref="B58:E58"/>
    <mergeCell ref="B59:E59"/>
    <mergeCell ref="B60:E60"/>
    <mergeCell ref="B39:E39"/>
    <mergeCell ref="B57:F57"/>
    <mergeCell ref="H23:H53"/>
    <mergeCell ref="B30:E30"/>
  </mergeCells>
  <conditionalFormatting sqref="K98:AF100">
    <cfRule type="expression" dxfId="47" priority="1">
      <formula>IF($AI$96=1,1,0)</formula>
    </cfRule>
  </conditionalFormatting>
  <dataValidations xWindow="272" yWindow="429" count="16">
    <dataValidation allowBlank="1" showInputMessage="1" showErrorMessage="1" promptTitle="Údaje o podnikateli" prompt="Uveďte celkový počet zaměstnanců/Aktiv/Obratu. Přepočet bude udělán automaticky dle zadaného procenta do celkového součtu." sqref="WVL983036 IZ58 SV58 ACR58 AMN58 AWJ58 BGF58 BQB58 BZX58 CJT58 CTP58 DDL58 DNH58 DXD58 EGZ58 EQV58 FAR58 FKN58 FUJ58 GEF58 GOB58 GXX58 HHT58 HRP58 IBL58 ILH58 IVD58 JEZ58 JOV58 JYR58 KIN58 KSJ58 LCF58 LMB58 LVX58 MFT58 MPP58 MZL58 NJH58 NTD58 OCZ58 OMV58 OWR58 PGN58 PQJ58 QAF58 QKB58 QTX58 RDT58 RNP58 RXL58 SHH58 SRD58 TAZ58 TKV58 TUR58 UEN58 UOJ58 UYF58 VIB58 VRX58 WBT58 WLP58 WVL58 IZ65532 SV65532 ACR65532 AMN65532 AWJ65532 BGF65532 BQB65532 BZX65532 CJT65532 CTP65532 DDL65532 DNH65532 DXD65532 EGZ65532 EQV65532 FAR65532 FKN65532 FUJ65532 GEF65532 GOB65532 GXX65532 HHT65532 HRP65532 IBL65532 ILH65532 IVD65532 JEZ65532 JOV65532 JYR65532 KIN65532 KSJ65532 LCF65532 LMB65532 LVX65532 MFT65532 MPP65532 MZL65532 NJH65532 NTD65532 OCZ65532 OMV65532 OWR65532 PGN65532 PQJ65532 QAF65532 QKB65532 QTX65532 RDT65532 RNP65532 RXL65532 SHH65532 SRD65532 TAZ65532 TKV65532 TUR65532 UEN65532 UOJ65532 UYF65532 VIB65532 VRX65532 WBT65532 WLP65532 WVL65532 IZ131068 SV131068 ACR131068 AMN131068 AWJ131068 BGF131068 BQB131068 BZX131068 CJT131068 CTP131068 DDL131068 DNH131068 DXD131068 EGZ131068 EQV131068 FAR131068 FKN131068 FUJ131068 GEF131068 GOB131068 GXX131068 HHT131068 HRP131068 IBL131068 ILH131068 IVD131068 JEZ131068 JOV131068 JYR131068 KIN131068 KSJ131068 LCF131068 LMB131068 LVX131068 MFT131068 MPP131068 MZL131068 NJH131068 NTD131068 OCZ131068 OMV131068 OWR131068 PGN131068 PQJ131068 QAF131068 QKB131068 QTX131068 RDT131068 RNP131068 RXL131068 SHH131068 SRD131068 TAZ131068 TKV131068 TUR131068 UEN131068 UOJ131068 UYF131068 VIB131068 VRX131068 WBT131068 WLP131068 WVL131068 IZ196604 SV196604 ACR196604 AMN196604 AWJ196604 BGF196604 BQB196604 BZX196604 CJT196604 CTP196604 DDL196604 DNH196604 DXD196604 EGZ196604 EQV196604 FAR196604 FKN196604 FUJ196604 GEF196604 GOB196604 GXX196604 HHT196604 HRP196604 IBL196604 ILH196604 IVD196604 JEZ196604 JOV196604 JYR196604 KIN196604 KSJ196604 LCF196604 LMB196604 LVX196604 MFT196604 MPP196604 MZL196604 NJH196604 NTD196604 OCZ196604 OMV196604 OWR196604 PGN196604 PQJ196604 QAF196604 QKB196604 QTX196604 RDT196604 RNP196604 RXL196604 SHH196604 SRD196604 TAZ196604 TKV196604 TUR196604 UEN196604 UOJ196604 UYF196604 VIB196604 VRX196604 WBT196604 WLP196604 WVL196604 IZ262140 SV262140 ACR262140 AMN262140 AWJ262140 BGF262140 BQB262140 BZX262140 CJT262140 CTP262140 DDL262140 DNH262140 DXD262140 EGZ262140 EQV262140 FAR262140 FKN262140 FUJ262140 GEF262140 GOB262140 GXX262140 HHT262140 HRP262140 IBL262140 ILH262140 IVD262140 JEZ262140 JOV262140 JYR262140 KIN262140 KSJ262140 LCF262140 LMB262140 LVX262140 MFT262140 MPP262140 MZL262140 NJH262140 NTD262140 OCZ262140 OMV262140 OWR262140 PGN262140 PQJ262140 QAF262140 QKB262140 QTX262140 RDT262140 RNP262140 RXL262140 SHH262140 SRD262140 TAZ262140 TKV262140 TUR262140 UEN262140 UOJ262140 UYF262140 VIB262140 VRX262140 WBT262140 WLP262140 WVL262140 IZ327676 SV327676 ACR327676 AMN327676 AWJ327676 BGF327676 BQB327676 BZX327676 CJT327676 CTP327676 DDL327676 DNH327676 DXD327676 EGZ327676 EQV327676 FAR327676 FKN327676 FUJ327676 GEF327676 GOB327676 GXX327676 HHT327676 HRP327676 IBL327676 ILH327676 IVD327676 JEZ327676 JOV327676 JYR327676 KIN327676 KSJ327676 LCF327676 LMB327676 LVX327676 MFT327676 MPP327676 MZL327676 NJH327676 NTD327676 OCZ327676 OMV327676 OWR327676 PGN327676 PQJ327676 QAF327676 QKB327676 QTX327676 RDT327676 RNP327676 RXL327676 SHH327676 SRD327676 TAZ327676 TKV327676 TUR327676 UEN327676 UOJ327676 UYF327676 VIB327676 VRX327676 WBT327676 WLP327676 WVL327676 IZ393212 SV393212 ACR393212 AMN393212 AWJ393212 BGF393212 BQB393212 BZX393212 CJT393212 CTP393212 DDL393212 DNH393212 DXD393212 EGZ393212 EQV393212 FAR393212 FKN393212 FUJ393212 GEF393212 GOB393212 GXX393212 HHT393212 HRP393212 IBL393212 ILH393212 IVD393212 JEZ393212 JOV393212 JYR393212 KIN393212 KSJ393212 LCF393212 LMB393212 LVX393212 MFT393212 MPP393212 MZL393212 NJH393212 NTD393212 OCZ393212 OMV393212 OWR393212 PGN393212 PQJ393212 QAF393212 QKB393212 QTX393212 RDT393212 RNP393212 RXL393212 SHH393212 SRD393212 TAZ393212 TKV393212 TUR393212 UEN393212 UOJ393212 UYF393212 VIB393212 VRX393212 WBT393212 WLP393212 WVL393212 IZ458748 SV458748 ACR458748 AMN458748 AWJ458748 BGF458748 BQB458748 BZX458748 CJT458748 CTP458748 DDL458748 DNH458748 DXD458748 EGZ458748 EQV458748 FAR458748 FKN458748 FUJ458748 GEF458748 GOB458748 GXX458748 HHT458748 HRP458748 IBL458748 ILH458748 IVD458748 JEZ458748 JOV458748 JYR458748 KIN458748 KSJ458748 LCF458748 LMB458748 LVX458748 MFT458748 MPP458748 MZL458748 NJH458748 NTD458748 OCZ458748 OMV458748 OWR458748 PGN458748 PQJ458748 QAF458748 QKB458748 QTX458748 RDT458748 RNP458748 RXL458748 SHH458748 SRD458748 TAZ458748 TKV458748 TUR458748 UEN458748 UOJ458748 UYF458748 VIB458748 VRX458748 WBT458748 WLP458748 WVL458748 IZ524284 SV524284 ACR524284 AMN524284 AWJ524284 BGF524284 BQB524284 BZX524284 CJT524284 CTP524284 DDL524284 DNH524284 DXD524284 EGZ524284 EQV524284 FAR524284 FKN524284 FUJ524284 GEF524284 GOB524284 GXX524284 HHT524284 HRP524284 IBL524284 ILH524284 IVD524284 JEZ524284 JOV524284 JYR524284 KIN524284 KSJ524284 LCF524284 LMB524284 LVX524284 MFT524284 MPP524284 MZL524284 NJH524284 NTD524284 OCZ524284 OMV524284 OWR524284 PGN524284 PQJ524284 QAF524284 QKB524284 QTX524284 RDT524284 RNP524284 RXL524284 SHH524284 SRD524284 TAZ524284 TKV524284 TUR524284 UEN524284 UOJ524284 UYF524284 VIB524284 VRX524284 WBT524284 WLP524284 WVL524284 IZ589820 SV589820 ACR589820 AMN589820 AWJ589820 BGF589820 BQB589820 BZX589820 CJT589820 CTP589820 DDL589820 DNH589820 DXD589820 EGZ589820 EQV589820 FAR589820 FKN589820 FUJ589820 GEF589820 GOB589820 GXX589820 HHT589820 HRP589820 IBL589820 ILH589820 IVD589820 JEZ589820 JOV589820 JYR589820 KIN589820 KSJ589820 LCF589820 LMB589820 LVX589820 MFT589820 MPP589820 MZL589820 NJH589820 NTD589820 OCZ589820 OMV589820 OWR589820 PGN589820 PQJ589820 QAF589820 QKB589820 QTX589820 RDT589820 RNP589820 RXL589820 SHH589820 SRD589820 TAZ589820 TKV589820 TUR589820 UEN589820 UOJ589820 UYF589820 VIB589820 VRX589820 WBT589820 WLP589820 WVL589820 IZ655356 SV655356 ACR655356 AMN655356 AWJ655356 BGF655356 BQB655356 BZX655356 CJT655356 CTP655356 DDL655356 DNH655356 DXD655356 EGZ655356 EQV655356 FAR655356 FKN655356 FUJ655356 GEF655356 GOB655356 GXX655356 HHT655356 HRP655356 IBL655356 ILH655356 IVD655356 JEZ655356 JOV655356 JYR655356 KIN655356 KSJ655356 LCF655356 LMB655356 LVX655356 MFT655356 MPP655356 MZL655356 NJH655356 NTD655356 OCZ655356 OMV655356 OWR655356 PGN655356 PQJ655356 QAF655356 QKB655356 QTX655356 RDT655356 RNP655356 RXL655356 SHH655356 SRD655356 TAZ655356 TKV655356 TUR655356 UEN655356 UOJ655356 UYF655356 VIB655356 VRX655356 WBT655356 WLP655356 WVL655356 IZ720892 SV720892 ACR720892 AMN720892 AWJ720892 BGF720892 BQB720892 BZX720892 CJT720892 CTP720892 DDL720892 DNH720892 DXD720892 EGZ720892 EQV720892 FAR720892 FKN720892 FUJ720892 GEF720892 GOB720892 GXX720892 HHT720892 HRP720892 IBL720892 ILH720892 IVD720892 JEZ720892 JOV720892 JYR720892 KIN720892 KSJ720892 LCF720892 LMB720892 LVX720892 MFT720892 MPP720892 MZL720892 NJH720892 NTD720892 OCZ720892 OMV720892 OWR720892 PGN720892 PQJ720892 QAF720892 QKB720892 QTX720892 RDT720892 RNP720892 RXL720892 SHH720892 SRD720892 TAZ720892 TKV720892 TUR720892 UEN720892 UOJ720892 UYF720892 VIB720892 VRX720892 WBT720892 WLP720892 WVL720892 IZ786428 SV786428 ACR786428 AMN786428 AWJ786428 BGF786428 BQB786428 BZX786428 CJT786428 CTP786428 DDL786428 DNH786428 DXD786428 EGZ786428 EQV786428 FAR786428 FKN786428 FUJ786428 GEF786428 GOB786428 GXX786428 HHT786428 HRP786428 IBL786428 ILH786428 IVD786428 JEZ786428 JOV786428 JYR786428 KIN786428 KSJ786428 LCF786428 LMB786428 LVX786428 MFT786428 MPP786428 MZL786428 NJH786428 NTD786428 OCZ786428 OMV786428 OWR786428 PGN786428 PQJ786428 QAF786428 QKB786428 QTX786428 RDT786428 RNP786428 RXL786428 SHH786428 SRD786428 TAZ786428 TKV786428 TUR786428 UEN786428 UOJ786428 UYF786428 VIB786428 VRX786428 WBT786428 WLP786428 WVL786428 IZ851964 SV851964 ACR851964 AMN851964 AWJ851964 BGF851964 BQB851964 BZX851964 CJT851964 CTP851964 DDL851964 DNH851964 DXD851964 EGZ851964 EQV851964 FAR851964 FKN851964 FUJ851964 GEF851964 GOB851964 GXX851964 HHT851964 HRP851964 IBL851964 ILH851964 IVD851964 JEZ851964 JOV851964 JYR851964 KIN851964 KSJ851964 LCF851964 LMB851964 LVX851964 MFT851964 MPP851964 MZL851964 NJH851964 NTD851964 OCZ851964 OMV851964 OWR851964 PGN851964 PQJ851964 QAF851964 QKB851964 QTX851964 RDT851964 RNP851964 RXL851964 SHH851964 SRD851964 TAZ851964 TKV851964 TUR851964 UEN851964 UOJ851964 UYF851964 VIB851964 VRX851964 WBT851964 WLP851964 WVL851964 IZ917500 SV917500 ACR917500 AMN917500 AWJ917500 BGF917500 BQB917500 BZX917500 CJT917500 CTP917500 DDL917500 DNH917500 DXD917500 EGZ917500 EQV917500 FAR917500 FKN917500 FUJ917500 GEF917500 GOB917500 GXX917500 HHT917500 HRP917500 IBL917500 ILH917500 IVD917500 JEZ917500 JOV917500 JYR917500 KIN917500 KSJ917500 LCF917500 LMB917500 LVX917500 MFT917500 MPP917500 MZL917500 NJH917500 NTD917500 OCZ917500 OMV917500 OWR917500 PGN917500 PQJ917500 QAF917500 QKB917500 QTX917500 RDT917500 RNP917500 RXL917500 SHH917500 SRD917500 TAZ917500 TKV917500 TUR917500 UEN917500 UOJ917500 UYF917500 VIB917500 VRX917500 WBT917500 WLP917500 WVL917500 IZ983036 SV983036 ACR983036 AMN983036 AWJ983036 BGF983036 BQB983036 BZX983036 CJT983036 CTP983036 DDL983036 DNH983036 DXD983036 EGZ983036 EQV983036 FAR983036 FKN983036 FUJ983036 GEF983036 GOB983036 GXX983036 HHT983036 HRP983036 IBL983036 ILH983036 IVD983036 JEZ983036 JOV983036 JYR983036 KIN983036 KSJ983036 LCF983036 LMB983036 LVX983036 MFT983036 MPP983036 MZL983036 NJH983036 NTD983036 OCZ983036 OMV983036 OWR983036 PGN983036 PQJ983036 QAF983036 QKB983036 QTX983036 RDT983036 RNP983036 RXL983036 SHH983036 SRD983036 TAZ983036 TKV983036 TUR983036 UEN983036 UOJ983036 UYF983036 VIB983036 VRX983036 WBT983036 WLP983036" xr:uid="{00000000-0002-0000-0000-000000000000}"/>
    <dataValidation type="whole" allowBlank="1" showInputMessage="1" showErrorMessage="1" errorTitle="Partnerský podnikatel" error="Hodnota musí být v intervalu min. 25%  (včetně) a max. 50% (včetně)." promptTitle="Podíl u podnikatele" prompt="V případě partnera s přímou vazbou na žadatele zadejte procentuální výši „vazby“ (více než 25% - max. 50%). U podnikatelů spojených s partnerem zadejte stejné procento, jako je výše „vazby“ partnera vůči žadateli._x000a_" sqref="WVO983036 JC58 SY58 ACU58 AMQ58 AWM58 BGI58 BQE58 CAA58 CJW58 CTS58 DDO58 DNK58 DXG58 EHC58 EQY58 FAU58 FKQ58 FUM58 GEI58 GOE58 GYA58 HHW58 HRS58 IBO58 ILK58 IVG58 JFC58 JOY58 JYU58 KIQ58 KSM58 LCI58 LME58 LWA58 MFW58 MPS58 MZO58 NJK58 NTG58 ODC58 OMY58 OWU58 PGQ58 PQM58 QAI58 QKE58 QUA58 RDW58 RNS58 RXO58 SHK58 SRG58 TBC58 TKY58 TUU58 UEQ58 UOM58 UYI58 VIE58 VSA58 WBW58 WLS58 WVO58 H65532 JC65532 SY65532 ACU65532 AMQ65532 AWM65532 BGI65532 BQE65532 CAA65532 CJW65532 CTS65532 DDO65532 DNK65532 DXG65532 EHC65532 EQY65532 FAU65532 FKQ65532 FUM65532 GEI65532 GOE65532 GYA65532 HHW65532 HRS65532 IBO65532 ILK65532 IVG65532 JFC65532 JOY65532 JYU65532 KIQ65532 KSM65532 LCI65532 LME65532 LWA65532 MFW65532 MPS65532 MZO65532 NJK65532 NTG65532 ODC65532 OMY65532 OWU65532 PGQ65532 PQM65532 QAI65532 QKE65532 QUA65532 RDW65532 RNS65532 RXO65532 SHK65532 SRG65532 TBC65532 TKY65532 TUU65532 UEQ65532 UOM65532 UYI65532 VIE65532 VSA65532 WBW65532 WLS65532 WVO65532 H131068 JC131068 SY131068 ACU131068 AMQ131068 AWM131068 BGI131068 BQE131068 CAA131068 CJW131068 CTS131068 DDO131068 DNK131068 DXG131068 EHC131068 EQY131068 FAU131068 FKQ131068 FUM131068 GEI131068 GOE131068 GYA131068 HHW131068 HRS131068 IBO131068 ILK131068 IVG131068 JFC131068 JOY131068 JYU131068 KIQ131068 KSM131068 LCI131068 LME131068 LWA131068 MFW131068 MPS131068 MZO131068 NJK131068 NTG131068 ODC131068 OMY131068 OWU131068 PGQ131068 PQM131068 QAI131068 QKE131068 QUA131068 RDW131068 RNS131068 RXO131068 SHK131068 SRG131068 TBC131068 TKY131068 TUU131068 UEQ131068 UOM131068 UYI131068 VIE131068 VSA131068 WBW131068 WLS131068 WVO131068 H196604 JC196604 SY196604 ACU196604 AMQ196604 AWM196604 BGI196604 BQE196604 CAA196604 CJW196604 CTS196604 DDO196604 DNK196604 DXG196604 EHC196604 EQY196604 FAU196604 FKQ196604 FUM196604 GEI196604 GOE196604 GYA196604 HHW196604 HRS196604 IBO196604 ILK196604 IVG196604 JFC196604 JOY196604 JYU196604 KIQ196604 KSM196604 LCI196604 LME196604 LWA196604 MFW196604 MPS196604 MZO196604 NJK196604 NTG196604 ODC196604 OMY196604 OWU196604 PGQ196604 PQM196604 QAI196604 QKE196604 QUA196604 RDW196604 RNS196604 RXO196604 SHK196604 SRG196604 TBC196604 TKY196604 TUU196604 UEQ196604 UOM196604 UYI196604 VIE196604 VSA196604 WBW196604 WLS196604 WVO196604 H262140 JC262140 SY262140 ACU262140 AMQ262140 AWM262140 BGI262140 BQE262140 CAA262140 CJW262140 CTS262140 DDO262140 DNK262140 DXG262140 EHC262140 EQY262140 FAU262140 FKQ262140 FUM262140 GEI262140 GOE262140 GYA262140 HHW262140 HRS262140 IBO262140 ILK262140 IVG262140 JFC262140 JOY262140 JYU262140 KIQ262140 KSM262140 LCI262140 LME262140 LWA262140 MFW262140 MPS262140 MZO262140 NJK262140 NTG262140 ODC262140 OMY262140 OWU262140 PGQ262140 PQM262140 QAI262140 QKE262140 QUA262140 RDW262140 RNS262140 RXO262140 SHK262140 SRG262140 TBC262140 TKY262140 TUU262140 UEQ262140 UOM262140 UYI262140 VIE262140 VSA262140 WBW262140 WLS262140 WVO262140 H327676 JC327676 SY327676 ACU327676 AMQ327676 AWM327676 BGI327676 BQE327676 CAA327676 CJW327676 CTS327676 DDO327676 DNK327676 DXG327676 EHC327676 EQY327676 FAU327676 FKQ327676 FUM327676 GEI327676 GOE327676 GYA327676 HHW327676 HRS327676 IBO327676 ILK327676 IVG327676 JFC327676 JOY327676 JYU327676 KIQ327676 KSM327676 LCI327676 LME327676 LWA327676 MFW327676 MPS327676 MZO327676 NJK327676 NTG327676 ODC327676 OMY327676 OWU327676 PGQ327676 PQM327676 QAI327676 QKE327676 QUA327676 RDW327676 RNS327676 RXO327676 SHK327676 SRG327676 TBC327676 TKY327676 TUU327676 UEQ327676 UOM327676 UYI327676 VIE327676 VSA327676 WBW327676 WLS327676 WVO327676 H393212 JC393212 SY393212 ACU393212 AMQ393212 AWM393212 BGI393212 BQE393212 CAA393212 CJW393212 CTS393212 DDO393212 DNK393212 DXG393212 EHC393212 EQY393212 FAU393212 FKQ393212 FUM393212 GEI393212 GOE393212 GYA393212 HHW393212 HRS393212 IBO393212 ILK393212 IVG393212 JFC393212 JOY393212 JYU393212 KIQ393212 KSM393212 LCI393212 LME393212 LWA393212 MFW393212 MPS393212 MZO393212 NJK393212 NTG393212 ODC393212 OMY393212 OWU393212 PGQ393212 PQM393212 QAI393212 QKE393212 QUA393212 RDW393212 RNS393212 RXO393212 SHK393212 SRG393212 TBC393212 TKY393212 TUU393212 UEQ393212 UOM393212 UYI393212 VIE393212 VSA393212 WBW393212 WLS393212 WVO393212 H458748 JC458748 SY458748 ACU458748 AMQ458748 AWM458748 BGI458748 BQE458748 CAA458748 CJW458748 CTS458748 DDO458748 DNK458748 DXG458748 EHC458748 EQY458748 FAU458748 FKQ458748 FUM458748 GEI458748 GOE458748 GYA458748 HHW458748 HRS458748 IBO458748 ILK458748 IVG458748 JFC458748 JOY458748 JYU458748 KIQ458748 KSM458748 LCI458748 LME458748 LWA458748 MFW458748 MPS458748 MZO458748 NJK458748 NTG458748 ODC458748 OMY458748 OWU458748 PGQ458748 PQM458748 QAI458748 QKE458748 QUA458748 RDW458748 RNS458748 RXO458748 SHK458748 SRG458748 TBC458748 TKY458748 TUU458748 UEQ458748 UOM458748 UYI458748 VIE458748 VSA458748 WBW458748 WLS458748 WVO458748 H524284 JC524284 SY524284 ACU524284 AMQ524284 AWM524284 BGI524284 BQE524284 CAA524284 CJW524284 CTS524284 DDO524284 DNK524284 DXG524284 EHC524284 EQY524284 FAU524284 FKQ524284 FUM524284 GEI524284 GOE524284 GYA524284 HHW524284 HRS524284 IBO524284 ILK524284 IVG524284 JFC524284 JOY524284 JYU524284 KIQ524284 KSM524284 LCI524284 LME524284 LWA524284 MFW524284 MPS524284 MZO524284 NJK524284 NTG524284 ODC524284 OMY524284 OWU524284 PGQ524284 PQM524284 QAI524284 QKE524284 QUA524284 RDW524284 RNS524284 RXO524284 SHK524284 SRG524284 TBC524284 TKY524284 TUU524284 UEQ524284 UOM524284 UYI524284 VIE524284 VSA524284 WBW524284 WLS524284 WVO524284 H589820 JC589820 SY589820 ACU589820 AMQ589820 AWM589820 BGI589820 BQE589820 CAA589820 CJW589820 CTS589820 DDO589820 DNK589820 DXG589820 EHC589820 EQY589820 FAU589820 FKQ589820 FUM589820 GEI589820 GOE589820 GYA589820 HHW589820 HRS589820 IBO589820 ILK589820 IVG589820 JFC589820 JOY589820 JYU589820 KIQ589820 KSM589820 LCI589820 LME589820 LWA589820 MFW589820 MPS589820 MZO589820 NJK589820 NTG589820 ODC589820 OMY589820 OWU589820 PGQ589820 PQM589820 QAI589820 QKE589820 QUA589820 RDW589820 RNS589820 RXO589820 SHK589820 SRG589820 TBC589820 TKY589820 TUU589820 UEQ589820 UOM589820 UYI589820 VIE589820 VSA589820 WBW589820 WLS589820 WVO589820 H655356 JC655356 SY655356 ACU655356 AMQ655356 AWM655356 BGI655356 BQE655356 CAA655356 CJW655356 CTS655356 DDO655356 DNK655356 DXG655356 EHC655356 EQY655356 FAU655356 FKQ655356 FUM655356 GEI655356 GOE655356 GYA655356 HHW655356 HRS655356 IBO655356 ILK655356 IVG655356 JFC655356 JOY655356 JYU655356 KIQ655356 KSM655356 LCI655356 LME655356 LWA655356 MFW655356 MPS655356 MZO655356 NJK655356 NTG655356 ODC655356 OMY655356 OWU655356 PGQ655356 PQM655356 QAI655356 QKE655356 QUA655356 RDW655356 RNS655356 RXO655356 SHK655356 SRG655356 TBC655356 TKY655356 TUU655356 UEQ655356 UOM655356 UYI655356 VIE655356 VSA655356 WBW655356 WLS655356 WVO655356 H720892 JC720892 SY720892 ACU720892 AMQ720892 AWM720892 BGI720892 BQE720892 CAA720892 CJW720892 CTS720892 DDO720892 DNK720892 DXG720892 EHC720892 EQY720892 FAU720892 FKQ720892 FUM720892 GEI720892 GOE720892 GYA720892 HHW720892 HRS720892 IBO720892 ILK720892 IVG720892 JFC720892 JOY720892 JYU720892 KIQ720892 KSM720892 LCI720892 LME720892 LWA720892 MFW720892 MPS720892 MZO720892 NJK720892 NTG720892 ODC720892 OMY720892 OWU720892 PGQ720892 PQM720892 QAI720892 QKE720892 QUA720892 RDW720892 RNS720892 RXO720892 SHK720892 SRG720892 TBC720892 TKY720892 TUU720892 UEQ720892 UOM720892 UYI720892 VIE720892 VSA720892 WBW720892 WLS720892 WVO720892 H786428 JC786428 SY786428 ACU786428 AMQ786428 AWM786428 BGI786428 BQE786428 CAA786428 CJW786428 CTS786428 DDO786428 DNK786428 DXG786428 EHC786428 EQY786428 FAU786428 FKQ786428 FUM786428 GEI786428 GOE786428 GYA786428 HHW786428 HRS786428 IBO786428 ILK786428 IVG786428 JFC786428 JOY786428 JYU786428 KIQ786428 KSM786428 LCI786428 LME786428 LWA786428 MFW786428 MPS786428 MZO786428 NJK786428 NTG786428 ODC786428 OMY786428 OWU786428 PGQ786428 PQM786428 QAI786428 QKE786428 QUA786428 RDW786428 RNS786428 RXO786428 SHK786428 SRG786428 TBC786428 TKY786428 TUU786428 UEQ786428 UOM786428 UYI786428 VIE786428 VSA786428 WBW786428 WLS786428 WVO786428 H851964 JC851964 SY851964 ACU851964 AMQ851964 AWM851964 BGI851964 BQE851964 CAA851964 CJW851964 CTS851964 DDO851964 DNK851964 DXG851964 EHC851964 EQY851964 FAU851964 FKQ851964 FUM851964 GEI851964 GOE851964 GYA851964 HHW851964 HRS851964 IBO851964 ILK851964 IVG851964 JFC851964 JOY851964 JYU851964 KIQ851964 KSM851964 LCI851964 LME851964 LWA851964 MFW851964 MPS851964 MZO851964 NJK851964 NTG851964 ODC851964 OMY851964 OWU851964 PGQ851964 PQM851964 QAI851964 QKE851964 QUA851964 RDW851964 RNS851964 RXO851964 SHK851964 SRG851964 TBC851964 TKY851964 TUU851964 UEQ851964 UOM851964 UYI851964 VIE851964 VSA851964 WBW851964 WLS851964 WVO851964 H917500 JC917500 SY917500 ACU917500 AMQ917500 AWM917500 BGI917500 BQE917500 CAA917500 CJW917500 CTS917500 DDO917500 DNK917500 DXG917500 EHC917500 EQY917500 FAU917500 FKQ917500 FUM917500 GEI917500 GOE917500 GYA917500 HHW917500 HRS917500 IBO917500 ILK917500 IVG917500 JFC917500 JOY917500 JYU917500 KIQ917500 KSM917500 LCI917500 LME917500 LWA917500 MFW917500 MPS917500 MZO917500 NJK917500 NTG917500 ODC917500 OMY917500 OWU917500 PGQ917500 PQM917500 QAI917500 QKE917500 QUA917500 RDW917500 RNS917500 RXO917500 SHK917500 SRG917500 TBC917500 TKY917500 TUU917500 UEQ917500 UOM917500 UYI917500 VIE917500 VSA917500 WBW917500 WLS917500 WVO917500 H983036 JC983036 SY983036 ACU983036 AMQ983036 AWM983036 BGI983036 BQE983036 CAA983036 CJW983036 CTS983036 DDO983036 DNK983036 DXG983036 EHC983036 EQY983036 FAU983036 FKQ983036 FUM983036 GEI983036 GOE983036 GYA983036 HHW983036 HRS983036 IBO983036 ILK983036 IVG983036 JFC983036 JOY983036 JYU983036 KIQ983036 KSM983036 LCI983036 LME983036 LWA983036 MFW983036 MPS983036 MZO983036 NJK983036 NTG983036 ODC983036 OMY983036 OWU983036 PGQ983036 PQM983036 QAI983036 QKE983036 QUA983036 RDW983036 RNS983036 RXO983036 SHK983036 SRG983036 TBC983036 TKY983036 TUU983036 UEQ983036 UOM983036 UYI983036 VIE983036 VSA983036 WBW983036 WLS983036" xr:uid="{00000000-0002-0000-0000-000001000000}">
      <formula1>25</formula1>
      <formula2>50</formula2>
    </dataValidation>
    <dataValidation allowBlank="1" showInputMessage="1" showErrorMessage="1" promptTitle="Spojený (propojený):" prompt="Uveďte všechny podnikatele, které mají „vazbu“ na žadatele vyšší než 50% a dále všechny podnikatele, kteří jsou s těmito podnikateli spojeni („vazba“ vyšší než 50%), a to buď bezprostředně, nebo jako součást řetězce spojených podnikatelů." sqref="WVI983021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B65517:C65517 IW65517 SS65517 ACO65517 AMK65517 AWG65517 BGC65517 BPY65517 BZU65517 CJQ65517 CTM65517 DDI65517 DNE65517 DXA65517 EGW65517 EQS65517 FAO65517 FKK65517 FUG65517 GEC65517 GNY65517 GXU65517 HHQ65517 HRM65517 IBI65517 ILE65517 IVA65517 JEW65517 JOS65517 JYO65517 KIK65517 KSG65517 LCC65517 LLY65517 LVU65517 MFQ65517 MPM65517 MZI65517 NJE65517 NTA65517 OCW65517 OMS65517 OWO65517 PGK65517 PQG65517 QAC65517 QJY65517 QTU65517 RDQ65517 RNM65517 RXI65517 SHE65517 SRA65517 TAW65517 TKS65517 TUO65517 UEK65517 UOG65517 UYC65517 VHY65517 VRU65517 WBQ65517 WLM65517 WVI65517 B131053:C131053 IW131053 SS131053 ACO131053 AMK131053 AWG131053 BGC131053 BPY131053 BZU131053 CJQ131053 CTM131053 DDI131053 DNE131053 DXA131053 EGW131053 EQS131053 FAO131053 FKK131053 FUG131053 GEC131053 GNY131053 GXU131053 HHQ131053 HRM131053 IBI131053 ILE131053 IVA131053 JEW131053 JOS131053 JYO131053 KIK131053 KSG131053 LCC131053 LLY131053 LVU131053 MFQ131053 MPM131053 MZI131053 NJE131053 NTA131053 OCW131053 OMS131053 OWO131053 PGK131053 PQG131053 QAC131053 QJY131053 QTU131053 RDQ131053 RNM131053 RXI131053 SHE131053 SRA131053 TAW131053 TKS131053 TUO131053 UEK131053 UOG131053 UYC131053 VHY131053 VRU131053 WBQ131053 WLM131053 WVI131053 B196589:C196589 IW196589 SS196589 ACO196589 AMK196589 AWG196589 BGC196589 BPY196589 BZU196589 CJQ196589 CTM196589 DDI196589 DNE196589 DXA196589 EGW196589 EQS196589 FAO196589 FKK196589 FUG196589 GEC196589 GNY196589 GXU196589 HHQ196589 HRM196589 IBI196589 ILE196589 IVA196589 JEW196589 JOS196589 JYO196589 KIK196589 KSG196589 LCC196589 LLY196589 LVU196589 MFQ196589 MPM196589 MZI196589 NJE196589 NTA196589 OCW196589 OMS196589 OWO196589 PGK196589 PQG196589 QAC196589 QJY196589 QTU196589 RDQ196589 RNM196589 RXI196589 SHE196589 SRA196589 TAW196589 TKS196589 TUO196589 UEK196589 UOG196589 UYC196589 VHY196589 VRU196589 WBQ196589 WLM196589 WVI196589 B262125:C262125 IW262125 SS262125 ACO262125 AMK262125 AWG262125 BGC262125 BPY262125 BZU262125 CJQ262125 CTM262125 DDI262125 DNE262125 DXA262125 EGW262125 EQS262125 FAO262125 FKK262125 FUG262125 GEC262125 GNY262125 GXU262125 HHQ262125 HRM262125 IBI262125 ILE262125 IVA262125 JEW262125 JOS262125 JYO262125 KIK262125 KSG262125 LCC262125 LLY262125 LVU262125 MFQ262125 MPM262125 MZI262125 NJE262125 NTA262125 OCW262125 OMS262125 OWO262125 PGK262125 PQG262125 QAC262125 QJY262125 QTU262125 RDQ262125 RNM262125 RXI262125 SHE262125 SRA262125 TAW262125 TKS262125 TUO262125 UEK262125 UOG262125 UYC262125 VHY262125 VRU262125 WBQ262125 WLM262125 WVI262125 B327661:C327661 IW327661 SS327661 ACO327661 AMK327661 AWG327661 BGC327661 BPY327661 BZU327661 CJQ327661 CTM327661 DDI327661 DNE327661 DXA327661 EGW327661 EQS327661 FAO327661 FKK327661 FUG327661 GEC327661 GNY327661 GXU327661 HHQ327661 HRM327661 IBI327661 ILE327661 IVA327661 JEW327661 JOS327661 JYO327661 KIK327661 KSG327661 LCC327661 LLY327661 LVU327661 MFQ327661 MPM327661 MZI327661 NJE327661 NTA327661 OCW327661 OMS327661 OWO327661 PGK327661 PQG327661 QAC327661 QJY327661 QTU327661 RDQ327661 RNM327661 RXI327661 SHE327661 SRA327661 TAW327661 TKS327661 TUO327661 UEK327661 UOG327661 UYC327661 VHY327661 VRU327661 WBQ327661 WLM327661 WVI327661 B393197:C393197 IW393197 SS393197 ACO393197 AMK393197 AWG393197 BGC393197 BPY393197 BZU393197 CJQ393197 CTM393197 DDI393197 DNE393197 DXA393197 EGW393197 EQS393197 FAO393197 FKK393197 FUG393197 GEC393197 GNY393197 GXU393197 HHQ393197 HRM393197 IBI393197 ILE393197 IVA393197 JEW393197 JOS393197 JYO393197 KIK393197 KSG393197 LCC393197 LLY393197 LVU393197 MFQ393197 MPM393197 MZI393197 NJE393197 NTA393197 OCW393197 OMS393197 OWO393197 PGK393197 PQG393197 QAC393197 QJY393197 QTU393197 RDQ393197 RNM393197 RXI393197 SHE393197 SRA393197 TAW393197 TKS393197 TUO393197 UEK393197 UOG393197 UYC393197 VHY393197 VRU393197 WBQ393197 WLM393197 WVI393197 B458733:C458733 IW458733 SS458733 ACO458733 AMK458733 AWG458733 BGC458733 BPY458733 BZU458733 CJQ458733 CTM458733 DDI458733 DNE458733 DXA458733 EGW458733 EQS458733 FAO458733 FKK458733 FUG458733 GEC458733 GNY458733 GXU458733 HHQ458733 HRM458733 IBI458733 ILE458733 IVA458733 JEW458733 JOS458733 JYO458733 KIK458733 KSG458733 LCC458733 LLY458733 LVU458733 MFQ458733 MPM458733 MZI458733 NJE458733 NTA458733 OCW458733 OMS458733 OWO458733 PGK458733 PQG458733 QAC458733 QJY458733 QTU458733 RDQ458733 RNM458733 RXI458733 SHE458733 SRA458733 TAW458733 TKS458733 TUO458733 UEK458733 UOG458733 UYC458733 VHY458733 VRU458733 WBQ458733 WLM458733 WVI458733 B524269:C524269 IW524269 SS524269 ACO524269 AMK524269 AWG524269 BGC524269 BPY524269 BZU524269 CJQ524269 CTM524269 DDI524269 DNE524269 DXA524269 EGW524269 EQS524269 FAO524269 FKK524269 FUG524269 GEC524269 GNY524269 GXU524269 HHQ524269 HRM524269 IBI524269 ILE524269 IVA524269 JEW524269 JOS524269 JYO524269 KIK524269 KSG524269 LCC524269 LLY524269 LVU524269 MFQ524269 MPM524269 MZI524269 NJE524269 NTA524269 OCW524269 OMS524269 OWO524269 PGK524269 PQG524269 QAC524269 QJY524269 QTU524269 RDQ524269 RNM524269 RXI524269 SHE524269 SRA524269 TAW524269 TKS524269 TUO524269 UEK524269 UOG524269 UYC524269 VHY524269 VRU524269 WBQ524269 WLM524269 WVI524269 B589805:C589805 IW589805 SS589805 ACO589805 AMK589805 AWG589805 BGC589805 BPY589805 BZU589805 CJQ589805 CTM589805 DDI589805 DNE589805 DXA589805 EGW589805 EQS589805 FAO589805 FKK589805 FUG589805 GEC589805 GNY589805 GXU589805 HHQ589805 HRM589805 IBI589805 ILE589805 IVA589805 JEW589805 JOS589805 JYO589805 KIK589805 KSG589805 LCC589805 LLY589805 LVU589805 MFQ589805 MPM589805 MZI589805 NJE589805 NTA589805 OCW589805 OMS589805 OWO589805 PGK589805 PQG589805 QAC589805 QJY589805 QTU589805 RDQ589805 RNM589805 RXI589805 SHE589805 SRA589805 TAW589805 TKS589805 TUO589805 UEK589805 UOG589805 UYC589805 VHY589805 VRU589805 WBQ589805 WLM589805 WVI589805 B655341:C655341 IW655341 SS655341 ACO655341 AMK655341 AWG655341 BGC655341 BPY655341 BZU655341 CJQ655341 CTM655341 DDI655341 DNE655341 DXA655341 EGW655341 EQS655341 FAO655341 FKK655341 FUG655341 GEC655341 GNY655341 GXU655341 HHQ655341 HRM655341 IBI655341 ILE655341 IVA655341 JEW655341 JOS655341 JYO655341 KIK655341 KSG655341 LCC655341 LLY655341 LVU655341 MFQ655341 MPM655341 MZI655341 NJE655341 NTA655341 OCW655341 OMS655341 OWO655341 PGK655341 PQG655341 QAC655341 QJY655341 QTU655341 RDQ655341 RNM655341 RXI655341 SHE655341 SRA655341 TAW655341 TKS655341 TUO655341 UEK655341 UOG655341 UYC655341 VHY655341 VRU655341 WBQ655341 WLM655341 WVI655341 B720877:C720877 IW720877 SS720877 ACO720877 AMK720877 AWG720877 BGC720877 BPY720877 BZU720877 CJQ720877 CTM720877 DDI720877 DNE720877 DXA720877 EGW720877 EQS720877 FAO720877 FKK720877 FUG720877 GEC720877 GNY720877 GXU720877 HHQ720877 HRM720877 IBI720877 ILE720877 IVA720877 JEW720877 JOS720877 JYO720877 KIK720877 KSG720877 LCC720877 LLY720877 LVU720877 MFQ720877 MPM720877 MZI720877 NJE720877 NTA720877 OCW720877 OMS720877 OWO720877 PGK720877 PQG720877 QAC720877 QJY720877 QTU720877 RDQ720877 RNM720877 RXI720877 SHE720877 SRA720877 TAW720877 TKS720877 TUO720877 UEK720877 UOG720877 UYC720877 VHY720877 VRU720877 WBQ720877 WLM720877 WVI720877 B786413:C786413 IW786413 SS786413 ACO786413 AMK786413 AWG786413 BGC786413 BPY786413 BZU786413 CJQ786413 CTM786413 DDI786413 DNE786413 DXA786413 EGW786413 EQS786413 FAO786413 FKK786413 FUG786413 GEC786413 GNY786413 GXU786413 HHQ786413 HRM786413 IBI786413 ILE786413 IVA786413 JEW786413 JOS786413 JYO786413 KIK786413 KSG786413 LCC786413 LLY786413 LVU786413 MFQ786413 MPM786413 MZI786413 NJE786413 NTA786413 OCW786413 OMS786413 OWO786413 PGK786413 PQG786413 QAC786413 QJY786413 QTU786413 RDQ786413 RNM786413 RXI786413 SHE786413 SRA786413 TAW786413 TKS786413 TUO786413 UEK786413 UOG786413 UYC786413 VHY786413 VRU786413 WBQ786413 WLM786413 WVI786413 B851949:C851949 IW851949 SS851949 ACO851949 AMK851949 AWG851949 BGC851949 BPY851949 BZU851949 CJQ851949 CTM851949 DDI851949 DNE851949 DXA851949 EGW851949 EQS851949 FAO851949 FKK851949 FUG851949 GEC851949 GNY851949 GXU851949 HHQ851949 HRM851949 IBI851949 ILE851949 IVA851949 JEW851949 JOS851949 JYO851949 KIK851949 KSG851949 LCC851949 LLY851949 LVU851949 MFQ851949 MPM851949 MZI851949 NJE851949 NTA851949 OCW851949 OMS851949 OWO851949 PGK851949 PQG851949 QAC851949 QJY851949 QTU851949 RDQ851949 RNM851949 RXI851949 SHE851949 SRA851949 TAW851949 TKS851949 TUO851949 UEK851949 UOG851949 UYC851949 VHY851949 VRU851949 WBQ851949 WLM851949 WVI851949 B917485:C917485 IW917485 SS917485 ACO917485 AMK917485 AWG917485 BGC917485 BPY917485 BZU917485 CJQ917485 CTM917485 DDI917485 DNE917485 DXA917485 EGW917485 EQS917485 FAO917485 FKK917485 FUG917485 GEC917485 GNY917485 GXU917485 HHQ917485 HRM917485 IBI917485 ILE917485 IVA917485 JEW917485 JOS917485 JYO917485 KIK917485 KSG917485 LCC917485 LLY917485 LVU917485 MFQ917485 MPM917485 MZI917485 NJE917485 NTA917485 OCW917485 OMS917485 OWO917485 PGK917485 PQG917485 QAC917485 QJY917485 QTU917485 RDQ917485 RNM917485 RXI917485 SHE917485 SRA917485 TAW917485 TKS917485 TUO917485 UEK917485 UOG917485 UYC917485 VHY917485 VRU917485 WBQ917485 WLM917485 WVI917485 B983021:C983021 IW983021 SS983021 ACO983021 AMK983021 AWG983021 BGC983021 BPY983021 BZU983021 CJQ983021 CTM983021 DDI983021 DNE983021 DXA983021 EGW983021 EQS983021 FAO983021 FKK983021 FUG983021 GEC983021 GNY983021 GXU983021 HHQ983021 HRM983021 IBI983021 ILE983021 IVA983021 JEW983021 JOS983021 JYO983021 KIK983021 KSG983021 LCC983021 LLY983021 LVU983021 MFQ983021 MPM983021 MZI983021 NJE983021 NTA983021 OCW983021 OMS983021 OWO983021 PGK983021 PQG983021 QAC983021 QJY983021 QTU983021 RDQ983021 RNM983021 RXI983021 SHE983021 SRA983021 TAW983021 TKS983021 TUO983021 UEK983021 UOG983021 UYC983021 VHY983021 VRU983021 WBQ983021 WLM983021" xr:uid="{00000000-0002-0000-0000-000002000000}"/>
    <dataValidation allowBlank="1" showInputMessage="1" showErrorMessage="1" promptTitle="Údaje o podnikateli" prompt="Požadované údaje uvádějte kompletně za daného podnikatele bez konrétního procentuálního podílu. Do součtu se počítá celkový počet zaměstnanců bez ohledu na výši procentuálního podílu (musí být vyšší jak 50%)." sqref="WWE983021:WWE983033 SV25:SV53 ACR25:ACR53 AMN25:AMN53 AWJ25:AWJ53 BGF25:BGF53 BQB25:BQB53 BZX25:BZX53 CJT25:CJT53 CTP25:CTP53 DDL25:DDL53 DNH25:DNH53 DXD25:DXD53 EGZ25:EGZ53 EQV25:EQV53 FAR25:FAR53 FKN25:FKN53 FUJ25:FUJ53 GEF25:GEF53 GOB25:GOB53 GXX25:GXX53 HHT25:HHT53 HRP25:HRP53 IBL25:IBL53 ILH25:ILH53 IVD25:IVD53 JEZ25:JEZ53 JOV25:JOV53 JYR25:JYR53 KIN25:KIN53 KSJ25:KSJ53 LCF25:LCF53 LMB25:LMB53 LVX25:LVX53 MFT25:MFT53 MPP25:MPP53 MZL25:MZL53 NJH25:NJH53 NTD25:NTD53 OCZ25:OCZ53 OMV25:OMV53 OWR25:OWR53 PGN25:PGN53 PQJ25:PQJ53 QAF25:QAF53 QKB25:QKB53 QTX25:QTX53 RDT25:RDT53 RNP25:RNP53 RXL25:RXL53 SHH25:SHH53 SRD25:SRD53 TAZ25:TAZ53 TKV25:TKV53 TUR25:TUR53 UEN25:UEN53 UOJ25:UOJ53 UYF25:UYF53 VIB25:VIB53 VRX25:VRX53 WBT25:WBT53 WLP25:WLP53 WVL25:WVL53 JI25:JI53 IZ65517:IZ65529 SV65517:SV65529 ACR65517:ACR65529 AMN65517:AMN65529 AWJ65517:AWJ65529 BGF65517:BGF65529 BQB65517:BQB65529 BZX65517:BZX65529 CJT65517:CJT65529 CTP65517:CTP65529 DDL65517:DDL65529 DNH65517:DNH65529 DXD65517:DXD65529 EGZ65517:EGZ65529 EQV65517:EQV65529 FAR65517:FAR65529 FKN65517:FKN65529 FUJ65517:FUJ65529 GEF65517:GEF65529 GOB65517:GOB65529 GXX65517:GXX65529 HHT65517:HHT65529 HRP65517:HRP65529 IBL65517:IBL65529 ILH65517:ILH65529 IVD65517:IVD65529 JEZ65517:JEZ65529 JOV65517:JOV65529 JYR65517:JYR65529 KIN65517:KIN65529 KSJ65517:KSJ65529 LCF65517:LCF65529 LMB65517:LMB65529 LVX65517:LVX65529 MFT65517:MFT65529 MPP65517:MPP65529 MZL65517:MZL65529 NJH65517:NJH65529 NTD65517:NTD65529 OCZ65517:OCZ65529 OMV65517:OMV65529 OWR65517:OWR65529 PGN65517:PGN65529 PQJ65517:PQJ65529 QAF65517:QAF65529 QKB65517:QKB65529 QTX65517:QTX65529 RDT65517:RDT65529 RNP65517:RNP65529 RXL65517:RXL65529 SHH65517:SHH65529 SRD65517:SRD65529 TAZ65517:TAZ65529 TKV65517:TKV65529 TUR65517:TUR65529 UEN65517:UEN65529 UOJ65517:UOJ65529 UYF65517:UYF65529 VIB65517:VIB65529 VRX65517:VRX65529 WBT65517:WBT65529 WLP65517:WLP65529 WVL65517:WVL65529 IZ131053:IZ131065 SV131053:SV131065 ACR131053:ACR131065 AMN131053:AMN131065 AWJ131053:AWJ131065 BGF131053:BGF131065 BQB131053:BQB131065 BZX131053:BZX131065 CJT131053:CJT131065 CTP131053:CTP131065 DDL131053:DDL131065 DNH131053:DNH131065 DXD131053:DXD131065 EGZ131053:EGZ131065 EQV131053:EQV131065 FAR131053:FAR131065 FKN131053:FKN131065 FUJ131053:FUJ131065 GEF131053:GEF131065 GOB131053:GOB131065 GXX131053:GXX131065 HHT131053:HHT131065 HRP131053:HRP131065 IBL131053:IBL131065 ILH131053:ILH131065 IVD131053:IVD131065 JEZ131053:JEZ131065 JOV131053:JOV131065 JYR131053:JYR131065 KIN131053:KIN131065 KSJ131053:KSJ131065 LCF131053:LCF131065 LMB131053:LMB131065 LVX131053:LVX131065 MFT131053:MFT131065 MPP131053:MPP131065 MZL131053:MZL131065 NJH131053:NJH131065 NTD131053:NTD131065 OCZ131053:OCZ131065 OMV131053:OMV131065 OWR131053:OWR131065 PGN131053:PGN131065 PQJ131053:PQJ131065 QAF131053:QAF131065 QKB131053:QKB131065 QTX131053:QTX131065 RDT131053:RDT131065 RNP131053:RNP131065 RXL131053:RXL131065 SHH131053:SHH131065 SRD131053:SRD131065 TAZ131053:TAZ131065 TKV131053:TKV131065 TUR131053:TUR131065 UEN131053:UEN131065 UOJ131053:UOJ131065 UYF131053:UYF131065 VIB131053:VIB131065 VRX131053:VRX131065 WBT131053:WBT131065 WLP131053:WLP131065 WVL131053:WVL131065 IZ196589:IZ196601 SV196589:SV196601 ACR196589:ACR196601 AMN196589:AMN196601 AWJ196589:AWJ196601 BGF196589:BGF196601 BQB196589:BQB196601 BZX196589:BZX196601 CJT196589:CJT196601 CTP196589:CTP196601 DDL196589:DDL196601 DNH196589:DNH196601 DXD196589:DXD196601 EGZ196589:EGZ196601 EQV196589:EQV196601 FAR196589:FAR196601 FKN196589:FKN196601 FUJ196589:FUJ196601 GEF196589:GEF196601 GOB196589:GOB196601 GXX196589:GXX196601 HHT196589:HHT196601 HRP196589:HRP196601 IBL196589:IBL196601 ILH196589:ILH196601 IVD196589:IVD196601 JEZ196589:JEZ196601 JOV196589:JOV196601 JYR196589:JYR196601 KIN196589:KIN196601 KSJ196589:KSJ196601 LCF196589:LCF196601 LMB196589:LMB196601 LVX196589:LVX196601 MFT196589:MFT196601 MPP196589:MPP196601 MZL196589:MZL196601 NJH196589:NJH196601 NTD196589:NTD196601 OCZ196589:OCZ196601 OMV196589:OMV196601 OWR196589:OWR196601 PGN196589:PGN196601 PQJ196589:PQJ196601 QAF196589:QAF196601 QKB196589:QKB196601 QTX196589:QTX196601 RDT196589:RDT196601 RNP196589:RNP196601 RXL196589:RXL196601 SHH196589:SHH196601 SRD196589:SRD196601 TAZ196589:TAZ196601 TKV196589:TKV196601 TUR196589:TUR196601 UEN196589:UEN196601 UOJ196589:UOJ196601 UYF196589:UYF196601 VIB196589:VIB196601 VRX196589:VRX196601 WBT196589:WBT196601 WLP196589:WLP196601 WVL196589:WVL196601 IZ262125:IZ262137 SV262125:SV262137 ACR262125:ACR262137 AMN262125:AMN262137 AWJ262125:AWJ262137 BGF262125:BGF262137 BQB262125:BQB262137 BZX262125:BZX262137 CJT262125:CJT262137 CTP262125:CTP262137 DDL262125:DDL262137 DNH262125:DNH262137 DXD262125:DXD262137 EGZ262125:EGZ262137 EQV262125:EQV262137 FAR262125:FAR262137 FKN262125:FKN262137 FUJ262125:FUJ262137 GEF262125:GEF262137 GOB262125:GOB262137 GXX262125:GXX262137 HHT262125:HHT262137 HRP262125:HRP262137 IBL262125:IBL262137 ILH262125:ILH262137 IVD262125:IVD262137 JEZ262125:JEZ262137 JOV262125:JOV262137 JYR262125:JYR262137 KIN262125:KIN262137 KSJ262125:KSJ262137 LCF262125:LCF262137 LMB262125:LMB262137 LVX262125:LVX262137 MFT262125:MFT262137 MPP262125:MPP262137 MZL262125:MZL262137 NJH262125:NJH262137 NTD262125:NTD262137 OCZ262125:OCZ262137 OMV262125:OMV262137 OWR262125:OWR262137 PGN262125:PGN262137 PQJ262125:PQJ262137 QAF262125:QAF262137 QKB262125:QKB262137 QTX262125:QTX262137 RDT262125:RDT262137 RNP262125:RNP262137 RXL262125:RXL262137 SHH262125:SHH262137 SRD262125:SRD262137 TAZ262125:TAZ262137 TKV262125:TKV262137 TUR262125:TUR262137 UEN262125:UEN262137 UOJ262125:UOJ262137 UYF262125:UYF262137 VIB262125:VIB262137 VRX262125:VRX262137 WBT262125:WBT262137 WLP262125:WLP262137 WVL262125:WVL262137 IZ327661:IZ327673 SV327661:SV327673 ACR327661:ACR327673 AMN327661:AMN327673 AWJ327661:AWJ327673 BGF327661:BGF327673 BQB327661:BQB327673 BZX327661:BZX327673 CJT327661:CJT327673 CTP327661:CTP327673 DDL327661:DDL327673 DNH327661:DNH327673 DXD327661:DXD327673 EGZ327661:EGZ327673 EQV327661:EQV327673 FAR327661:FAR327673 FKN327661:FKN327673 FUJ327661:FUJ327673 GEF327661:GEF327673 GOB327661:GOB327673 GXX327661:GXX327673 HHT327661:HHT327673 HRP327661:HRP327673 IBL327661:IBL327673 ILH327661:ILH327673 IVD327661:IVD327673 JEZ327661:JEZ327673 JOV327661:JOV327673 JYR327661:JYR327673 KIN327661:KIN327673 KSJ327661:KSJ327673 LCF327661:LCF327673 LMB327661:LMB327673 LVX327661:LVX327673 MFT327661:MFT327673 MPP327661:MPP327673 MZL327661:MZL327673 NJH327661:NJH327673 NTD327661:NTD327673 OCZ327661:OCZ327673 OMV327661:OMV327673 OWR327661:OWR327673 PGN327661:PGN327673 PQJ327661:PQJ327673 QAF327661:QAF327673 QKB327661:QKB327673 QTX327661:QTX327673 RDT327661:RDT327673 RNP327661:RNP327673 RXL327661:RXL327673 SHH327661:SHH327673 SRD327661:SRD327673 TAZ327661:TAZ327673 TKV327661:TKV327673 TUR327661:TUR327673 UEN327661:UEN327673 UOJ327661:UOJ327673 UYF327661:UYF327673 VIB327661:VIB327673 VRX327661:VRX327673 WBT327661:WBT327673 WLP327661:WLP327673 WVL327661:WVL327673 IZ393197:IZ393209 SV393197:SV393209 ACR393197:ACR393209 AMN393197:AMN393209 AWJ393197:AWJ393209 BGF393197:BGF393209 BQB393197:BQB393209 BZX393197:BZX393209 CJT393197:CJT393209 CTP393197:CTP393209 DDL393197:DDL393209 DNH393197:DNH393209 DXD393197:DXD393209 EGZ393197:EGZ393209 EQV393197:EQV393209 FAR393197:FAR393209 FKN393197:FKN393209 FUJ393197:FUJ393209 GEF393197:GEF393209 GOB393197:GOB393209 GXX393197:GXX393209 HHT393197:HHT393209 HRP393197:HRP393209 IBL393197:IBL393209 ILH393197:ILH393209 IVD393197:IVD393209 JEZ393197:JEZ393209 JOV393197:JOV393209 JYR393197:JYR393209 KIN393197:KIN393209 KSJ393197:KSJ393209 LCF393197:LCF393209 LMB393197:LMB393209 LVX393197:LVX393209 MFT393197:MFT393209 MPP393197:MPP393209 MZL393197:MZL393209 NJH393197:NJH393209 NTD393197:NTD393209 OCZ393197:OCZ393209 OMV393197:OMV393209 OWR393197:OWR393209 PGN393197:PGN393209 PQJ393197:PQJ393209 QAF393197:QAF393209 QKB393197:QKB393209 QTX393197:QTX393209 RDT393197:RDT393209 RNP393197:RNP393209 RXL393197:RXL393209 SHH393197:SHH393209 SRD393197:SRD393209 TAZ393197:TAZ393209 TKV393197:TKV393209 TUR393197:TUR393209 UEN393197:UEN393209 UOJ393197:UOJ393209 UYF393197:UYF393209 VIB393197:VIB393209 VRX393197:VRX393209 WBT393197:WBT393209 WLP393197:WLP393209 WVL393197:WVL393209 IZ458733:IZ458745 SV458733:SV458745 ACR458733:ACR458745 AMN458733:AMN458745 AWJ458733:AWJ458745 BGF458733:BGF458745 BQB458733:BQB458745 BZX458733:BZX458745 CJT458733:CJT458745 CTP458733:CTP458745 DDL458733:DDL458745 DNH458733:DNH458745 DXD458733:DXD458745 EGZ458733:EGZ458745 EQV458733:EQV458745 FAR458733:FAR458745 FKN458733:FKN458745 FUJ458733:FUJ458745 GEF458733:GEF458745 GOB458733:GOB458745 GXX458733:GXX458745 HHT458733:HHT458745 HRP458733:HRP458745 IBL458733:IBL458745 ILH458733:ILH458745 IVD458733:IVD458745 JEZ458733:JEZ458745 JOV458733:JOV458745 JYR458733:JYR458745 KIN458733:KIN458745 KSJ458733:KSJ458745 LCF458733:LCF458745 LMB458733:LMB458745 LVX458733:LVX458745 MFT458733:MFT458745 MPP458733:MPP458745 MZL458733:MZL458745 NJH458733:NJH458745 NTD458733:NTD458745 OCZ458733:OCZ458745 OMV458733:OMV458745 OWR458733:OWR458745 PGN458733:PGN458745 PQJ458733:PQJ458745 QAF458733:QAF458745 QKB458733:QKB458745 QTX458733:QTX458745 RDT458733:RDT458745 RNP458733:RNP458745 RXL458733:RXL458745 SHH458733:SHH458745 SRD458733:SRD458745 TAZ458733:TAZ458745 TKV458733:TKV458745 TUR458733:TUR458745 UEN458733:UEN458745 UOJ458733:UOJ458745 UYF458733:UYF458745 VIB458733:VIB458745 VRX458733:VRX458745 WBT458733:WBT458745 WLP458733:WLP458745 WVL458733:WVL458745 IZ524269:IZ524281 SV524269:SV524281 ACR524269:ACR524281 AMN524269:AMN524281 AWJ524269:AWJ524281 BGF524269:BGF524281 BQB524269:BQB524281 BZX524269:BZX524281 CJT524269:CJT524281 CTP524269:CTP524281 DDL524269:DDL524281 DNH524269:DNH524281 DXD524269:DXD524281 EGZ524269:EGZ524281 EQV524269:EQV524281 FAR524269:FAR524281 FKN524269:FKN524281 FUJ524269:FUJ524281 GEF524269:GEF524281 GOB524269:GOB524281 GXX524269:GXX524281 HHT524269:HHT524281 HRP524269:HRP524281 IBL524269:IBL524281 ILH524269:ILH524281 IVD524269:IVD524281 JEZ524269:JEZ524281 JOV524269:JOV524281 JYR524269:JYR524281 KIN524269:KIN524281 KSJ524269:KSJ524281 LCF524269:LCF524281 LMB524269:LMB524281 LVX524269:LVX524281 MFT524269:MFT524281 MPP524269:MPP524281 MZL524269:MZL524281 NJH524269:NJH524281 NTD524269:NTD524281 OCZ524269:OCZ524281 OMV524269:OMV524281 OWR524269:OWR524281 PGN524269:PGN524281 PQJ524269:PQJ524281 QAF524269:QAF524281 QKB524269:QKB524281 QTX524269:QTX524281 RDT524269:RDT524281 RNP524269:RNP524281 RXL524269:RXL524281 SHH524269:SHH524281 SRD524269:SRD524281 TAZ524269:TAZ524281 TKV524269:TKV524281 TUR524269:TUR524281 UEN524269:UEN524281 UOJ524269:UOJ524281 UYF524269:UYF524281 VIB524269:VIB524281 VRX524269:VRX524281 WBT524269:WBT524281 WLP524269:WLP524281 WVL524269:WVL524281 IZ589805:IZ589817 SV589805:SV589817 ACR589805:ACR589817 AMN589805:AMN589817 AWJ589805:AWJ589817 BGF589805:BGF589817 BQB589805:BQB589817 BZX589805:BZX589817 CJT589805:CJT589817 CTP589805:CTP589817 DDL589805:DDL589817 DNH589805:DNH589817 DXD589805:DXD589817 EGZ589805:EGZ589817 EQV589805:EQV589817 FAR589805:FAR589817 FKN589805:FKN589817 FUJ589805:FUJ589817 GEF589805:GEF589817 GOB589805:GOB589817 GXX589805:GXX589817 HHT589805:HHT589817 HRP589805:HRP589817 IBL589805:IBL589817 ILH589805:ILH589817 IVD589805:IVD589817 JEZ589805:JEZ589817 JOV589805:JOV589817 JYR589805:JYR589817 KIN589805:KIN589817 KSJ589805:KSJ589817 LCF589805:LCF589817 LMB589805:LMB589817 LVX589805:LVX589817 MFT589805:MFT589817 MPP589805:MPP589817 MZL589805:MZL589817 NJH589805:NJH589817 NTD589805:NTD589817 OCZ589805:OCZ589817 OMV589805:OMV589817 OWR589805:OWR589817 PGN589805:PGN589817 PQJ589805:PQJ589817 QAF589805:QAF589817 QKB589805:QKB589817 QTX589805:QTX589817 RDT589805:RDT589817 RNP589805:RNP589817 RXL589805:RXL589817 SHH589805:SHH589817 SRD589805:SRD589817 TAZ589805:TAZ589817 TKV589805:TKV589817 TUR589805:TUR589817 UEN589805:UEN589817 UOJ589805:UOJ589817 UYF589805:UYF589817 VIB589805:VIB589817 VRX589805:VRX589817 WBT589805:WBT589817 WLP589805:WLP589817 WVL589805:WVL589817 IZ655341:IZ655353 SV655341:SV655353 ACR655341:ACR655353 AMN655341:AMN655353 AWJ655341:AWJ655353 BGF655341:BGF655353 BQB655341:BQB655353 BZX655341:BZX655353 CJT655341:CJT655353 CTP655341:CTP655353 DDL655341:DDL655353 DNH655341:DNH655353 DXD655341:DXD655353 EGZ655341:EGZ655353 EQV655341:EQV655353 FAR655341:FAR655353 FKN655341:FKN655353 FUJ655341:FUJ655353 GEF655341:GEF655353 GOB655341:GOB655353 GXX655341:GXX655353 HHT655341:HHT655353 HRP655341:HRP655353 IBL655341:IBL655353 ILH655341:ILH655353 IVD655341:IVD655353 JEZ655341:JEZ655353 JOV655341:JOV655353 JYR655341:JYR655353 KIN655341:KIN655353 KSJ655341:KSJ655353 LCF655341:LCF655353 LMB655341:LMB655353 LVX655341:LVX655353 MFT655341:MFT655353 MPP655341:MPP655353 MZL655341:MZL655353 NJH655341:NJH655353 NTD655341:NTD655353 OCZ655341:OCZ655353 OMV655341:OMV655353 OWR655341:OWR655353 PGN655341:PGN655353 PQJ655341:PQJ655353 QAF655341:QAF655353 QKB655341:QKB655353 QTX655341:QTX655353 RDT655341:RDT655353 RNP655341:RNP655353 RXL655341:RXL655353 SHH655341:SHH655353 SRD655341:SRD655353 TAZ655341:TAZ655353 TKV655341:TKV655353 TUR655341:TUR655353 UEN655341:UEN655353 UOJ655341:UOJ655353 UYF655341:UYF655353 VIB655341:VIB655353 VRX655341:VRX655353 WBT655341:WBT655353 WLP655341:WLP655353 WVL655341:WVL655353 IZ720877:IZ720889 SV720877:SV720889 ACR720877:ACR720889 AMN720877:AMN720889 AWJ720877:AWJ720889 BGF720877:BGF720889 BQB720877:BQB720889 BZX720877:BZX720889 CJT720877:CJT720889 CTP720877:CTP720889 DDL720877:DDL720889 DNH720877:DNH720889 DXD720877:DXD720889 EGZ720877:EGZ720889 EQV720877:EQV720889 FAR720877:FAR720889 FKN720877:FKN720889 FUJ720877:FUJ720889 GEF720877:GEF720889 GOB720877:GOB720889 GXX720877:GXX720889 HHT720877:HHT720889 HRP720877:HRP720889 IBL720877:IBL720889 ILH720877:ILH720889 IVD720877:IVD720889 JEZ720877:JEZ720889 JOV720877:JOV720889 JYR720877:JYR720889 KIN720877:KIN720889 KSJ720877:KSJ720889 LCF720877:LCF720889 LMB720877:LMB720889 LVX720877:LVX720889 MFT720877:MFT720889 MPP720877:MPP720889 MZL720877:MZL720889 NJH720877:NJH720889 NTD720877:NTD720889 OCZ720877:OCZ720889 OMV720877:OMV720889 OWR720877:OWR720889 PGN720877:PGN720889 PQJ720877:PQJ720889 QAF720877:QAF720889 QKB720877:QKB720889 QTX720877:QTX720889 RDT720877:RDT720889 RNP720877:RNP720889 RXL720877:RXL720889 SHH720877:SHH720889 SRD720877:SRD720889 TAZ720877:TAZ720889 TKV720877:TKV720889 TUR720877:TUR720889 UEN720877:UEN720889 UOJ720877:UOJ720889 UYF720877:UYF720889 VIB720877:VIB720889 VRX720877:VRX720889 WBT720877:WBT720889 WLP720877:WLP720889 WVL720877:WVL720889 IZ786413:IZ786425 SV786413:SV786425 ACR786413:ACR786425 AMN786413:AMN786425 AWJ786413:AWJ786425 BGF786413:BGF786425 BQB786413:BQB786425 BZX786413:BZX786425 CJT786413:CJT786425 CTP786413:CTP786425 DDL786413:DDL786425 DNH786413:DNH786425 DXD786413:DXD786425 EGZ786413:EGZ786425 EQV786413:EQV786425 FAR786413:FAR786425 FKN786413:FKN786425 FUJ786413:FUJ786425 GEF786413:GEF786425 GOB786413:GOB786425 GXX786413:GXX786425 HHT786413:HHT786425 HRP786413:HRP786425 IBL786413:IBL786425 ILH786413:ILH786425 IVD786413:IVD786425 JEZ786413:JEZ786425 JOV786413:JOV786425 JYR786413:JYR786425 KIN786413:KIN786425 KSJ786413:KSJ786425 LCF786413:LCF786425 LMB786413:LMB786425 LVX786413:LVX786425 MFT786413:MFT786425 MPP786413:MPP786425 MZL786413:MZL786425 NJH786413:NJH786425 NTD786413:NTD786425 OCZ786413:OCZ786425 OMV786413:OMV786425 OWR786413:OWR786425 PGN786413:PGN786425 PQJ786413:PQJ786425 QAF786413:QAF786425 QKB786413:QKB786425 QTX786413:QTX786425 RDT786413:RDT786425 RNP786413:RNP786425 RXL786413:RXL786425 SHH786413:SHH786425 SRD786413:SRD786425 TAZ786413:TAZ786425 TKV786413:TKV786425 TUR786413:TUR786425 UEN786413:UEN786425 UOJ786413:UOJ786425 UYF786413:UYF786425 VIB786413:VIB786425 VRX786413:VRX786425 WBT786413:WBT786425 WLP786413:WLP786425 WVL786413:WVL786425 IZ851949:IZ851961 SV851949:SV851961 ACR851949:ACR851961 AMN851949:AMN851961 AWJ851949:AWJ851961 BGF851949:BGF851961 BQB851949:BQB851961 BZX851949:BZX851961 CJT851949:CJT851961 CTP851949:CTP851961 DDL851949:DDL851961 DNH851949:DNH851961 DXD851949:DXD851961 EGZ851949:EGZ851961 EQV851949:EQV851961 FAR851949:FAR851961 FKN851949:FKN851961 FUJ851949:FUJ851961 GEF851949:GEF851961 GOB851949:GOB851961 GXX851949:GXX851961 HHT851949:HHT851961 HRP851949:HRP851961 IBL851949:IBL851961 ILH851949:ILH851961 IVD851949:IVD851961 JEZ851949:JEZ851961 JOV851949:JOV851961 JYR851949:JYR851961 KIN851949:KIN851961 KSJ851949:KSJ851961 LCF851949:LCF851961 LMB851949:LMB851961 LVX851949:LVX851961 MFT851949:MFT851961 MPP851949:MPP851961 MZL851949:MZL851961 NJH851949:NJH851961 NTD851949:NTD851961 OCZ851949:OCZ851961 OMV851949:OMV851961 OWR851949:OWR851961 PGN851949:PGN851961 PQJ851949:PQJ851961 QAF851949:QAF851961 QKB851949:QKB851961 QTX851949:QTX851961 RDT851949:RDT851961 RNP851949:RNP851961 RXL851949:RXL851961 SHH851949:SHH851961 SRD851949:SRD851961 TAZ851949:TAZ851961 TKV851949:TKV851961 TUR851949:TUR851961 UEN851949:UEN851961 UOJ851949:UOJ851961 UYF851949:UYF851961 VIB851949:VIB851961 VRX851949:VRX851961 WBT851949:WBT851961 WLP851949:WLP851961 WVL851949:WVL851961 IZ917485:IZ917497 SV917485:SV917497 ACR917485:ACR917497 AMN917485:AMN917497 AWJ917485:AWJ917497 BGF917485:BGF917497 BQB917485:BQB917497 BZX917485:BZX917497 CJT917485:CJT917497 CTP917485:CTP917497 DDL917485:DDL917497 DNH917485:DNH917497 DXD917485:DXD917497 EGZ917485:EGZ917497 EQV917485:EQV917497 FAR917485:FAR917497 FKN917485:FKN917497 FUJ917485:FUJ917497 GEF917485:GEF917497 GOB917485:GOB917497 GXX917485:GXX917497 HHT917485:HHT917497 HRP917485:HRP917497 IBL917485:IBL917497 ILH917485:ILH917497 IVD917485:IVD917497 JEZ917485:JEZ917497 JOV917485:JOV917497 JYR917485:JYR917497 KIN917485:KIN917497 KSJ917485:KSJ917497 LCF917485:LCF917497 LMB917485:LMB917497 LVX917485:LVX917497 MFT917485:MFT917497 MPP917485:MPP917497 MZL917485:MZL917497 NJH917485:NJH917497 NTD917485:NTD917497 OCZ917485:OCZ917497 OMV917485:OMV917497 OWR917485:OWR917497 PGN917485:PGN917497 PQJ917485:PQJ917497 QAF917485:QAF917497 QKB917485:QKB917497 QTX917485:QTX917497 RDT917485:RDT917497 RNP917485:RNP917497 RXL917485:RXL917497 SHH917485:SHH917497 SRD917485:SRD917497 TAZ917485:TAZ917497 TKV917485:TKV917497 TUR917485:TUR917497 UEN917485:UEN917497 UOJ917485:UOJ917497 UYF917485:UYF917497 VIB917485:VIB917497 VRX917485:VRX917497 WBT917485:WBT917497 WLP917485:WLP917497 WVL917485:WVL917497 IZ983021:IZ983033 SV983021:SV983033 ACR983021:ACR983033 AMN983021:AMN983033 AWJ983021:AWJ983033 BGF983021:BGF983033 BQB983021:BQB983033 BZX983021:BZX983033 CJT983021:CJT983033 CTP983021:CTP983033 DDL983021:DDL983033 DNH983021:DNH983033 DXD983021:DXD983033 EGZ983021:EGZ983033 EQV983021:EQV983033 FAR983021:FAR983033 FKN983021:FKN983033 FUJ983021:FUJ983033 GEF983021:GEF983033 GOB983021:GOB983033 GXX983021:GXX983033 HHT983021:HHT983033 HRP983021:HRP983033 IBL983021:IBL983033 ILH983021:ILH983033 IVD983021:IVD983033 JEZ983021:JEZ983033 JOV983021:JOV983033 JYR983021:JYR983033 KIN983021:KIN983033 KSJ983021:KSJ983033 LCF983021:LCF983033 LMB983021:LMB983033 LVX983021:LVX983033 MFT983021:MFT983033 MPP983021:MPP983033 MZL983021:MZL983033 NJH983021:NJH983033 NTD983021:NTD983033 OCZ983021:OCZ983033 OMV983021:OMV983033 OWR983021:OWR983033 PGN983021:PGN983033 PQJ983021:PQJ983033 QAF983021:QAF983033 QKB983021:QKB983033 QTX983021:QTX983033 RDT983021:RDT983033 RNP983021:RNP983033 RXL983021:RXL983033 SHH983021:SHH983033 SRD983021:SRD983033 TAZ983021:TAZ983033 TKV983021:TKV983033 TUR983021:TUR983033 UEN983021:UEN983033 UOJ983021:UOJ983033 UYF983021:UYF983033 VIB983021:VIB983033 VRX983021:VRX983033 WBT983021:WBT983033 WLP983021:WLP983033 WVL983021:WVL983033 WCM983021:WCM983033 TE25:TE53 ADA25:ADA53 AMW25:AMW53 AWS25:AWS53 BGO25:BGO53 BQK25:BQK53 CAG25:CAG53 CKC25:CKC53 CTY25:CTY53 DDU25:DDU53 DNQ25:DNQ53 DXM25:DXM53 EHI25:EHI53 ERE25:ERE53 FBA25:FBA53 FKW25:FKW53 FUS25:FUS53 GEO25:GEO53 GOK25:GOK53 GYG25:GYG53 HIC25:HIC53 HRY25:HRY53 IBU25:IBU53 ILQ25:ILQ53 IVM25:IVM53 JFI25:JFI53 JPE25:JPE53 JZA25:JZA53 KIW25:KIW53 KSS25:KSS53 LCO25:LCO53 LMK25:LMK53 LWG25:LWG53 MGC25:MGC53 MPY25:MPY53 MZU25:MZU53 NJQ25:NJQ53 NTM25:NTM53 ODI25:ODI53 ONE25:ONE53 OXA25:OXA53 PGW25:PGW53 PQS25:PQS53 QAO25:QAO53 QKK25:QKK53 QUG25:QUG53 REC25:REC53 RNY25:RNY53 RXU25:RXU53 SHQ25:SHQ53 SRM25:SRM53 TBI25:TBI53 TLE25:TLE53 TVA25:TVA53 UEW25:UEW53 UOS25:UOS53 UYO25:UYO53 VIK25:VIK53 VSG25:VSG53 WCC25:WCC53 WLY25:WLY53 WVU25:WVU53 JS25:JS53 K65517:K65529 JI65517:JI65529 TE65517:TE65529 ADA65517:ADA65529 AMW65517:AMW65529 AWS65517:AWS65529 BGO65517:BGO65529 BQK65517:BQK65529 CAG65517:CAG65529 CKC65517:CKC65529 CTY65517:CTY65529 DDU65517:DDU65529 DNQ65517:DNQ65529 DXM65517:DXM65529 EHI65517:EHI65529 ERE65517:ERE65529 FBA65517:FBA65529 FKW65517:FKW65529 FUS65517:FUS65529 GEO65517:GEO65529 GOK65517:GOK65529 GYG65517:GYG65529 HIC65517:HIC65529 HRY65517:HRY65529 IBU65517:IBU65529 ILQ65517:ILQ65529 IVM65517:IVM65529 JFI65517:JFI65529 JPE65517:JPE65529 JZA65517:JZA65529 KIW65517:KIW65529 KSS65517:KSS65529 LCO65517:LCO65529 LMK65517:LMK65529 LWG65517:LWG65529 MGC65517:MGC65529 MPY65517:MPY65529 MZU65517:MZU65529 NJQ65517:NJQ65529 NTM65517:NTM65529 ODI65517:ODI65529 ONE65517:ONE65529 OXA65517:OXA65529 PGW65517:PGW65529 PQS65517:PQS65529 QAO65517:QAO65529 QKK65517:QKK65529 QUG65517:QUG65529 REC65517:REC65529 RNY65517:RNY65529 RXU65517:RXU65529 SHQ65517:SHQ65529 SRM65517:SRM65529 TBI65517:TBI65529 TLE65517:TLE65529 TVA65517:TVA65529 UEW65517:UEW65529 UOS65517:UOS65529 UYO65517:UYO65529 VIK65517:VIK65529 VSG65517:VSG65529 WCC65517:WCC65529 WLY65517:WLY65529 WVU65517:WVU65529 K131053:K131065 JI131053:JI131065 TE131053:TE131065 ADA131053:ADA131065 AMW131053:AMW131065 AWS131053:AWS131065 BGO131053:BGO131065 BQK131053:BQK131065 CAG131053:CAG131065 CKC131053:CKC131065 CTY131053:CTY131065 DDU131053:DDU131065 DNQ131053:DNQ131065 DXM131053:DXM131065 EHI131053:EHI131065 ERE131053:ERE131065 FBA131053:FBA131065 FKW131053:FKW131065 FUS131053:FUS131065 GEO131053:GEO131065 GOK131053:GOK131065 GYG131053:GYG131065 HIC131053:HIC131065 HRY131053:HRY131065 IBU131053:IBU131065 ILQ131053:ILQ131065 IVM131053:IVM131065 JFI131053:JFI131065 JPE131053:JPE131065 JZA131053:JZA131065 KIW131053:KIW131065 KSS131053:KSS131065 LCO131053:LCO131065 LMK131053:LMK131065 LWG131053:LWG131065 MGC131053:MGC131065 MPY131053:MPY131065 MZU131053:MZU131065 NJQ131053:NJQ131065 NTM131053:NTM131065 ODI131053:ODI131065 ONE131053:ONE131065 OXA131053:OXA131065 PGW131053:PGW131065 PQS131053:PQS131065 QAO131053:QAO131065 QKK131053:QKK131065 QUG131053:QUG131065 REC131053:REC131065 RNY131053:RNY131065 RXU131053:RXU131065 SHQ131053:SHQ131065 SRM131053:SRM131065 TBI131053:TBI131065 TLE131053:TLE131065 TVA131053:TVA131065 UEW131053:UEW131065 UOS131053:UOS131065 UYO131053:UYO131065 VIK131053:VIK131065 VSG131053:VSG131065 WCC131053:WCC131065 WLY131053:WLY131065 WVU131053:WVU131065 K196589:K196601 JI196589:JI196601 TE196589:TE196601 ADA196589:ADA196601 AMW196589:AMW196601 AWS196589:AWS196601 BGO196589:BGO196601 BQK196589:BQK196601 CAG196589:CAG196601 CKC196589:CKC196601 CTY196589:CTY196601 DDU196589:DDU196601 DNQ196589:DNQ196601 DXM196589:DXM196601 EHI196589:EHI196601 ERE196589:ERE196601 FBA196589:FBA196601 FKW196589:FKW196601 FUS196589:FUS196601 GEO196589:GEO196601 GOK196589:GOK196601 GYG196589:GYG196601 HIC196589:HIC196601 HRY196589:HRY196601 IBU196589:IBU196601 ILQ196589:ILQ196601 IVM196589:IVM196601 JFI196589:JFI196601 JPE196589:JPE196601 JZA196589:JZA196601 KIW196589:KIW196601 KSS196589:KSS196601 LCO196589:LCO196601 LMK196589:LMK196601 LWG196589:LWG196601 MGC196589:MGC196601 MPY196589:MPY196601 MZU196589:MZU196601 NJQ196589:NJQ196601 NTM196589:NTM196601 ODI196589:ODI196601 ONE196589:ONE196601 OXA196589:OXA196601 PGW196589:PGW196601 PQS196589:PQS196601 QAO196589:QAO196601 QKK196589:QKK196601 QUG196589:QUG196601 REC196589:REC196601 RNY196589:RNY196601 RXU196589:RXU196601 SHQ196589:SHQ196601 SRM196589:SRM196601 TBI196589:TBI196601 TLE196589:TLE196601 TVA196589:TVA196601 UEW196589:UEW196601 UOS196589:UOS196601 UYO196589:UYO196601 VIK196589:VIK196601 VSG196589:VSG196601 WCC196589:WCC196601 WLY196589:WLY196601 WVU196589:WVU196601 K262125:K262137 JI262125:JI262137 TE262125:TE262137 ADA262125:ADA262137 AMW262125:AMW262137 AWS262125:AWS262137 BGO262125:BGO262137 BQK262125:BQK262137 CAG262125:CAG262137 CKC262125:CKC262137 CTY262125:CTY262137 DDU262125:DDU262137 DNQ262125:DNQ262137 DXM262125:DXM262137 EHI262125:EHI262137 ERE262125:ERE262137 FBA262125:FBA262137 FKW262125:FKW262137 FUS262125:FUS262137 GEO262125:GEO262137 GOK262125:GOK262137 GYG262125:GYG262137 HIC262125:HIC262137 HRY262125:HRY262137 IBU262125:IBU262137 ILQ262125:ILQ262137 IVM262125:IVM262137 JFI262125:JFI262137 JPE262125:JPE262137 JZA262125:JZA262137 KIW262125:KIW262137 KSS262125:KSS262137 LCO262125:LCO262137 LMK262125:LMK262137 LWG262125:LWG262137 MGC262125:MGC262137 MPY262125:MPY262137 MZU262125:MZU262137 NJQ262125:NJQ262137 NTM262125:NTM262137 ODI262125:ODI262137 ONE262125:ONE262137 OXA262125:OXA262137 PGW262125:PGW262137 PQS262125:PQS262137 QAO262125:QAO262137 QKK262125:QKK262137 QUG262125:QUG262137 REC262125:REC262137 RNY262125:RNY262137 RXU262125:RXU262137 SHQ262125:SHQ262137 SRM262125:SRM262137 TBI262125:TBI262137 TLE262125:TLE262137 TVA262125:TVA262137 UEW262125:UEW262137 UOS262125:UOS262137 UYO262125:UYO262137 VIK262125:VIK262137 VSG262125:VSG262137 WCC262125:WCC262137 WLY262125:WLY262137 WVU262125:WVU262137 K327661:K327673 JI327661:JI327673 TE327661:TE327673 ADA327661:ADA327673 AMW327661:AMW327673 AWS327661:AWS327673 BGO327661:BGO327673 BQK327661:BQK327673 CAG327661:CAG327673 CKC327661:CKC327673 CTY327661:CTY327673 DDU327661:DDU327673 DNQ327661:DNQ327673 DXM327661:DXM327673 EHI327661:EHI327673 ERE327661:ERE327673 FBA327661:FBA327673 FKW327661:FKW327673 FUS327661:FUS327673 GEO327661:GEO327673 GOK327661:GOK327673 GYG327661:GYG327673 HIC327661:HIC327673 HRY327661:HRY327673 IBU327661:IBU327673 ILQ327661:ILQ327673 IVM327661:IVM327673 JFI327661:JFI327673 JPE327661:JPE327673 JZA327661:JZA327673 KIW327661:KIW327673 KSS327661:KSS327673 LCO327661:LCO327673 LMK327661:LMK327673 LWG327661:LWG327673 MGC327661:MGC327673 MPY327661:MPY327673 MZU327661:MZU327673 NJQ327661:NJQ327673 NTM327661:NTM327673 ODI327661:ODI327673 ONE327661:ONE327673 OXA327661:OXA327673 PGW327661:PGW327673 PQS327661:PQS327673 QAO327661:QAO327673 QKK327661:QKK327673 QUG327661:QUG327673 REC327661:REC327673 RNY327661:RNY327673 RXU327661:RXU327673 SHQ327661:SHQ327673 SRM327661:SRM327673 TBI327661:TBI327673 TLE327661:TLE327673 TVA327661:TVA327673 UEW327661:UEW327673 UOS327661:UOS327673 UYO327661:UYO327673 VIK327661:VIK327673 VSG327661:VSG327673 WCC327661:WCC327673 WLY327661:WLY327673 WVU327661:WVU327673 K393197:K393209 JI393197:JI393209 TE393197:TE393209 ADA393197:ADA393209 AMW393197:AMW393209 AWS393197:AWS393209 BGO393197:BGO393209 BQK393197:BQK393209 CAG393197:CAG393209 CKC393197:CKC393209 CTY393197:CTY393209 DDU393197:DDU393209 DNQ393197:DNQ393209 DXM393197:DXM393209 EHI393197:EHI393209 ERE393197:ERE393209 FBA393197:FBA393209 FKW393197:FKW393209 FUS393197:FUS393209 GEO393197:GEO393209 GOK393197:GOK393209 GYG393197:GYG393209 HIC393197:HIC393209 HRY393197:HRY393209 IBU393197:IBU393209 ILQ393197:ILQ393209 IVM393197:IVM393209 JFI393197:JFI393209 JPE393197:JPE393209 JZA393197:JZA393209 KIW393197:KIW393209 KSS393197:KSS393209 LCO393197:LCO393209 LMK393197:LMK393209 LWG393197:LWG393209 MGC393197:MGC393209 MPY393197:MPY393209 MZU393197:MZU393209 NJQ393197:NJQ393209 NTM393197:NTM393209 ODI393197:ODI393209 ONE393197:ONE393209 OXA393197:OXA393209 PGW393197:PGW393209 PQS393197:PQS393209 QAO393197:QAO393209 QKK393197:QKK393209 QUG393197:QUG393209 REC393197:REC393209 RNY393197:RNY393209 RXU393197:RXU393209 SHQ393197:SHQ393209 SRM393197:SRM393209 TBI393197:TBI393209 TLE393197:TLE393209 TVA393197:TVA393209 UEW393197:UEW393209 UOS393197:UOS393209 UYO393197:UYO393209 VIK393197:VIK393209 VSG393197:VSG393209 WCC393197:WCC393209 WLY393197:WLY393209 WVU393197:WVU393209 K458733:K458745 JI458733:JI458745 TE458733:TE458745 ADA458733:ADA458745 AMW458733:AMW458745 AWS458733:AWS458745 BGO458733:BGO458745 BQK458733:BQK458745 CAG458733:CAG458745 CKC458733:CKC458745 CTY458733:CTY458745 DDU458733:DDU458745 DNQ458733:DNQ458745 DXM458733:DXM458745 EHI458733:EHI458745 ERE458733:ERE458745 FBA458733:FBA458745 FKW458733:FKW458745 FUS458733:FUS458745 GEO458733:GEO458745 GOK458733:GOK458745 GYG458733:GYG458745 HIC458733:HIC458745 HRY458733:HRY458745 IBU458733:IBU458745 ILQ458733:ILQ458745 IVM458733:IVM458745 JFI458733:JFI458745 JPE458733:JPE458745 JZA458733:JZA458745 KIW458733:KIW458745 KSS458733:KSS458745 LCO458733:LCO458745 LMK458733:LMK458745 LWG458733:LWG458745 MGC458733:MGC458745 MPY458733:MPY458745 MZU458733:MZU458745 NJQ458733:NJQ458745 NTM458733:NTM458745 ODI458733:ODI458745 ONE458733:ONE458745 OXA458733:OXA458745 PGW458733:PGW458745 PQS458733:PQS458745 QAO458733:QAO458745 QKK458733:QKK458745 QUG458733:QUG458745 REC458733:REC458745 RNY458733:RNY458745 RXU458733:RXU458745 SHQ458733:SHQ458745 SRM458733:SRM458745 TBI458733:TBI458745 TLE458733:TLE458745 TVA458733:TVA458745 UEW458733:UEW458745 UOS458733:UOS458745 UYO458733:UYO458745 VIK458733:VIK458745 VSG458733:VSG458745 WCC458733:WCC458745 WLY458733:WLY458745 WVU458733:WVU458745 K524269:K524281 JI524269:JI524281 TE524269:TE524281 ADA524269:ADA524281 AMW524269:AMW524281 AWS524269:AWS524281 BGO524269:BGO524281 BQK524269:BQK524281 CAG524269:CAG524281 CKC524269:CKC524281 CTY524269:CTY524281 DDU524269:DDU524281 DNQ524269:DNQ524281 DXM524269:DXM524281 EHI524269:EHI524281 ERE524269:ERE524281 FBA524269:FBA524281 FKW524269:FKW524281 FUS524269:FUS524281 GEO524269:GEO524281 GOK524269:GOK524281 GYG524269:GYG524281 HIC524269:HIC524281 HRY524269:HRY524281 IBU524269:IBU524281 ILQ524269:ILQ524281 IVM524269:IVM524281 JFI524269:JFI524281 JPE524269:JPE524281 JZA524269:JZA524281 KIW524269:KIW524281 KSS524269:KSS524281 LCO524269:LCO524281 LMK524269:LMK524281 LWG524269:LWG524281 MGC524269:MGC524281 MPY524269:MPY524281 MZU524269:MZU524281 NJQ524269:NJQ524281 NTM524269:NTM524281 ODI524269:ODI524281 ONE524269:ONE524281 OXA524269:OXA524281 PGW524269:PGW524281 PQS524269:PQS524281 QAO524269:QAO524281 QKK524269:QKK524281 QUG524269:QUG524281 REC524269:REC524281 RNY524269:RNY524281 RXU524269:RXU524281 SHQ524269:SHQ524281 SRM524269:SRM524281 TBI524269:TBI524281 TLE524269:TLE524281 TVA524269:TVA524281 UEW524269:UEW524281 UOS524269:UOS524281 UYO524269:UYO524281 VIK524269:VIK524281 VSG524269:VSG524281 WCC524269:WCC524281 WLY524269:WLY524281 WVU524269:WVU524281 K589805:K589817 JI589805:JI589817 TE589805:TE589817 ADA589805:ADA589817 AMW589805:AMW589817 AWS589805:AWS589817 BGO589805:BGO589817 BQK589805:BQK589817 CAG589805:CAG589817 CKC589805:CKC589817 CTY589805:CTY589817 DDU589805:DDU589817 DNQ589805:DNQ589817 DXM589805:DXM589817 EHI589805:EHI589817 ERE589805:ERE589817 FBA589805:FBA589817 FKW589805:FKW589817 FUS589805:FUS589817 GEO589805:GEO589817 GOK589805:GOK589817 GYG589805:GYG589817 HIC589805:HIC589817 HRY589805:HRY589817 IBU589805:IBU589817 ILQ589805:ILQ589817 IVM589805:IVM589817 JFI589805:JFI589817 JPE589805:JPE589817 JZA589805:JZA589817 KIW589805:KIW589817 KSS589805:KSS589817 LCO589805:LCO589817 LMK589805:LMK589817 LWG589805:LWG589817 MGC589805:MGC589817 MPY589805:MPY589817 MZU589805:MZU589817 NJQ589805:NJQ589817 NTM589805:NTM589817 ODI589805:ODI589817 ONE589805:ONE589817 OXA589805:OXA589817 PGW589805:PGW589817 PQS589805:PQS589817 QAO589805:QAO589817 QKK589805:QKK589817 QUG589805:QUG589817 REC589805:REC589817 RNY589805:RNY589817 RXU589805:RXU589817 SHQ589805:SHQ589817 SRM589805:SRM589817 TBI589805:TBI589817 TLE589805:TLE589817 TVA589805:TVA589817 UEW589805:UEW589817 UOS589805:UOS589817 UYO589805:UYO589817 VIK589805:VIK589817 VSG589805:VSG589817 WCC589805:WCC589817 WLY589805:WLY589817 WVU589805:WVU589817 K655341:K655353 JI655341:JI655353 TE655341:TE655353 ADA655341:ADA655353 AMW655341:AMW655353 AWS655341:AWS655353 BGO655341:BGO655353 BQK655341:BQK655353 CAG655341:CAG655353 CKC655341:CKC655353 CTY655341:CTY655353 DDU655341:DDU655353 DNQ655341:DNQ655353 DXM655341:DXM655353 EHI655341:EHI655353 ERE655341:ERE655353 FBA655341:FBA655353 FKW655341:FKW655353 FUS655341:FUS655353 GEO655341:GEO655353 GOK655341:GOK655353 GYG655341:GYG655353 HIC655341:HIC655353 HRY655341:HRY655353 IBU655341:IBU655353 ILQ655341:ILQ655353 IVM655341:IVM655353 JFI655341:JFI655353 JPE655341:JPE655353 JZA655341:JZA655353 KIW655341:KIW655353 KSS655341:KSS655353 LCO655341:LCO655353 LMK655341:LMK655353 LWG655341:LWG655353 MGC655341:MGC655353 MPY655341:MPY655353 MZU655341:MZU655353 NJQ655341:NJQ655353 NTM655341:NTM655353 ODI655341:ODI655353 ONE655341:ONE655353 OXA655341:OXA655353 PGW655341:PGW655353 PQS655341:PQS655353 QAO655341:QAO655353 QKK655341:QKK655353 QUG655341:QUG655353 REC655341:REC655353 RNY655341:RNY655353 RXU655341:RXU655353 SHQ655341:SHQ655353 SRM655341:SRM655353 TBI655341:TBI655353 TLE655341:TLE655353 TVA655341:TVA655353 UEW655341:UEW655353 UOS655341:UOS655353 UYO655341:UYO655353 VIK655341:VIK655353 VSG655341:VSG655353 WCC655341:WCC655353 WLY655341:WLY655353 WVU655341:WVU655353 K720877:K720889 JI720877:JI720889 TE720877:TE720889 ADA720877:ADA720889 AMW720877:AMW720889 AWS720877:AWS720889 BGO720877:BGO720889 BQK720877:BQK720889 CAG720877:CAG720889 CKC720877:CKC720889 CTY720877:CTY720889 DDU720877:DDU720889 DNQ720877:DNQ720889 DXM720877:DXM720889 EHI720877:EHI720889 ERE720877:ERE720889 FBA720877:FBA720889 FKW720877:FKW720889 FUS720877:FUS720889 GEO720877:GEO720889 GOK720877:GOK720889 GYG720877:GYG720889 HIC720877:HIC720889 HRY720877:HRY720889 IBU720877:IBU720889 ILQ720877:ILQ720889 IVM720877:IVM720889 JFI720877:JFI720889 JPE720877:JPE720889 JZA720877:JZA720889 KIW720877:KIW720889 KSS720877:KSS720889 LCO720877:LCO720889 LMK720877:LMK720889 LWG720877:LWG720889 MGC720877:MGC720889 MPY720877:MPY720889 MZU720877:MZU720889 NJQ720877:NJQ720889 NTM720877:NTM720889 ODI720877:ODI720889 ONE720877:ONE720889 OXA720877:OXA720889 PGW720877:PGW720889 PQS720877:PQS720889 QAO720877:QAO720889 QKK720877:QKK720889 QUG720877:QUG720889 REC720877:REC720889 RNY720877:RNY720889 RXU720877:RXU720889 SHQ720877:SHQ720889 SRM720877:SRM720889 TBI720877:TBI720889 TLE720877:TLE720889 TVA720877:TVA720889 UEW720877:UEW720889 UOS720877:UOS720889 UYO720877:UYO720889 VIK720877:VIK720889 VSG720877:VSG720889 WCC720877:WCC720889 WLY720877:WLY720889 WVU720877:WVU720889 K786413:K786425 JI786413:JI786425 TE786413:TE786425 ADA786413:ADA786425 AMW786413:AMW786425 AWS786413:AWS786425 BGO786413:BGO786425 BQK786413:BQK786425 CAG786413:CAG786425 CKC786413:CKC786425 CTY786413:CTY786425 DDU786413:DDU786425 DNQ786413:DNQ786425 DXM786413:DXM786425 EHI786413:EHI786425 ERE786413:ERE786425 FBA786413:FBA786425 FKW786413:FKW786425 FUS786413:FUS786425 GEO786413:GEO786425 GOK786413:GOK786425 GYG786413:GYG786425 HIC786413:HIC786425 HRY786413:HRY786425 IBU786413:IBU786425 ILQ786413:ILQ786425 IVM786413:IVM786425 JFI786413:JFI786425 JPE786413:JPE786425 JZA786413:JZA786425 KIW786413:KIW786425 KSS786413:KSS786425 LCO786413:LCO786425 LMK786413:LMK786425 LWG786413:LWG786425 MGC786413:MGC786425 MPY786413:MPY786425 MZU786413:MZU786425 NJQ786413:NJQ786425 NTM786413:NTM786425 ODI786413:ODI786425 ONE786413:ONE786425 OXA786413:OXA786425 PGW786413:PGW786425 PQS786413:PQS786425 QAO786413:QAO786425 QKK786413:QKK786425 QUG786413:QUG786425 REC786413:REC786425 RNY786413:RNY786425 RXU786413:RXU786425 SHQ786413:SHQ786425 SRM786413:SRM786425 TBI786413:TBI786425 TLE786413:TLE786425 TVA786413:TVA786425 UEW786413:UEW786425 UOS786413:UOS786425 UYO786413:UYO786425 VIK786413:VIK786425 VSG786413:VSG786425 WCC786413:WCC786425 WLY786413:WLY786425 WVU786413:WVU786425 K851949:K851961 JI851949:JI851961 TE851949:TE851961 ADA851949:ADA851961 AMW851949:AMW851961 AWS851949:AWS851961 BGO851949:BGO851961 BQK851949:BQK851961 CAG851949:CAG851961 CKC851949:CKC851961 CTY851949:CTY851961 DDU851949:DDU851961 DNQ851949:DNQ851961 DXM851949:DXM851961 EHI851949:EHI851961 ERE851949:ERE851961 FBA851949:FBA851961 FKW851949:FKW851961 FUS851949:FUS851961 GEO851949:GEO851961 GOK851949:GOK851961 GYG851949:GYG851961 HIC851949:HIC851961 HRY851949:HRY851961 IBU851949:IBU851961 ILQ851949:ILQ851961 IVM851949:IVM851961 JFI851949:JFI851961 JPE851949:JPE851961 JZA851949:JZA851961 KIW851949:KIW851961 KSS851949:KSS851961 LCO851949:LCO851961 LMK851949:LMK851961 LWG851949:LWG851961 MGC851949:MGC851961 MPY851949:MPY851961 MZU851949:MZU851961 NJQ851949:NJQ851961 NTM851949:NTM851961 ODI851949:ODI851961 ONE851949:ONE851961 OXA851949:OXA851961 PGW851949:PGW851961 PQS851949:PQS851961 QAO851949:QAO851961 QKK851949:QKK851961 QUG851949:QUG851961 REC851949:REC851961 RNY851949:RNY851961 RXU851949:RXU851961 SHQ851949:SHQ851961 SRM851949:SRM851961 TBI851949:TBI851961 TLE851949:TLE851961 TVA851949:TVA851961 UEW851949:UEW851961 UOS851949:UOS851961 UYO851949:UYO851961 VIK851949:VIK851961 VSG851949:VSG851961 WCC851949:WCC851961 WLY851949:WLY851961 WVU851949:WVU851961 K917485:K917497 JI917485:JI917497 TE917485:TE917497 ADA917485:ADA917497 AMW917485:AMW917497 AWS917485:AWS917497 BGO917485:BGO917497 BQK917485:BQK917497 CAG917485:CAG917497 CKC917485:CKC917497 CTY917485:CTY917497 DDU917485:DDU917497 DNQ917485:DNQ917497 DXM917485:DXM917497 EHI917485:EHI917497 ERE917485:ERE917497 FBA917485:FBA917497 FKW917485:FKW917497 FUS917485:FUS917497 GEO917485:GEO917497 GOK917485:GOK917497 GYG917485:GYG917497 HIC917485:HIC917497 HRY917485:HRY917497 IBU917485:IBU917497 ILQ917485:ILQ917497 IVM917485:IVM917497 JFI917485:JFI917497 JPE917485:JPE917497 JZA917485:JZA917497 KIW917485:KIW917497 KSS917485:KSS917497 LCO917485:LCO917497 LMK917485:LMK917497 LWG917485:LWG917497 MGC917485:MGC917497 MPY917485:MPY917497 MZU917485:MZU917497 NJQ917485:NJQ917497 NTM917485:NTM917497 ODI917485:ODI917497 ONE917485:ONE917497 OXA917485:OXA917497 PGW917485:PGW917497 PQS917485:PQS917497 QAO917485:QAO917497 QKK917485:QKK917497 QUG917485:QUG917497 REC917485:REC917497 RNY917485:RNY917497 RXU917485:RXU917497 SHQ917485:SHQ917497 SRM917485:SRM917497 TBI917485:TBI917497 TLE917485:TLE917497 TVA917485:TVA917497 UEW917485:UEW917497 UOS917485:UOS917497 UYO917485:UYO917497 VIK917485:VIK917497 VSG917485:VSG917497 WCC917485:WCC917497 WLY917485:WLY917497 WVU917485:WVU917497 K983021:K983033 JI983021:JI983033 TE983021:TE983033 ADA983021:ADA983033 AMW983021:AMW983033 AWS983021:AWS983033 BGO983021:BGO983033 BQK983021:BQK983033 CAG983021:CAG983033 CKC983021:CKC983033 CTY983021:CTY983033 DDU983021:DDU983033 DNQ983021:DNQ983033 DXM983021:DXM983033 EHI983021:EHI983033 ERE983021:ERE983033 FBA983021:FBA983033 FKW983021:FKW983033 FUS983021:FUS983033 GEO983021:GEO983033 GOK983021:GOK983033 GYG983021:GYG983033 HIC983021:HIC983033 HRY983021:HRY983033 IBU983021:IBU983033 ILQ983021:ILQ983033 IVM983021:IVM983033 JFI983021:JFI983033 JPE983021:JPE983033 JZA983021:JZA983033 KIW983021:KIW983033 KSS983021:KSS983033 LCO983021:LCO983033 LMK983021:LMK983033 LWG983021:LWG983033 MGC983021:MGC983033 MPY983021:MPY983033 MZU983021:MZU983033 NJQ983021:NJQ983033 NTM983021:NTM983033 ODI983021:ODI983033 ONE983021:ONE983033 OXA983021:OXA983033 PGW983021:PGW983033 PQS983021:PQS983033 QAO983021:QAO983033 QKK983021:QKK983033 QUG983021:QUG983033 REC983021:REC983033 RNY983021:RNY983033 RXU983021:RXU983033 SHQ983021:SHQ983033 SRM983021:SRM983033 TBI983021:TBI983033 TLE983021:TLE983033 TVA983021:TVA983033 UEW983021:UEW983033 UOS983021:UOS983033 UYO983021:UYO983033 VIK983021:VIK983033 VSG983021:VSG983033 WCC983021:WCC983033 WLY983021:WLY983033 WVU983021:WVU983033 WMI983021:WMI983033 TO25:TO53 ADK25:ADK53 ANG25:ANG53 AXC25:AXC53 BGY25:BGY53 BQU25:BQU53 CAQ25:CAQ53 CKM25:CKM53 CUI25:CUI53 DEE25:DEE53 DOA25:DOA53 DXW25:DXW53 EHS25:EHS53 ERO25:ERO53 FBK25:FBK53 FLG25:FLG53 FVC25:FVC53 GEY25:GEY53 GOU25:GOU53 GYQ25:GYQ53 HIM25:HIM53 HSI25:HSI53 ICE25:ICE53 IMA25:IMA53 IVW25:IVW53 JFS25:JFS53 JPO25:JPO53 JZK25:JZK53 KJG25:KJG53 KTC25:KTC53 LCY25:LCY53 LMU25:LMU53 LWQ25:LWQ53 MGM25:MGM53 MQI25:MQI53 NAE25:NAE53 NKA25:NKA53 NTW25:NTW53 ODS25:ODS53 ONO25:ONO53 OXK25:OXK53 PHG25:PHG53 PRC25:PRC53 QAY25:QAY53 QKU25:QKU53 QUQ25:QUQ53 REM25:REM53 ROI25:ROI53 RYE25:RYE53 SIA25:SIA53 SRW25:SRW53 TBS25:TBS53 TLO25:TLO53 TVK25:TVK53 UFG25:UFG53 UPC25:UPC53 UYY25:UYY53 VIU25:VIU53 VSQ25:VSQ53 WCM25:WCM53 WMI25:WMI53 WWE25:WWE53 VSQ983021:VSQ983033 V65517:V65529 JS65517:JS65529 TO65517:TO65529 ADK65517:ADK65529 ANG65517:ANG65529 AXC65517:AXC65529 BGY65517:BGY65529 BQU65517:BQU65529 CAQ65517:CAQ65529 CKM65517:CKM65529 CUI65517:CUI65529 DEE65517:DEE65529 DOA65517:DOA65529 DXW65517:DXW65529 EHS65517:EHS65529 ERO65517:ERO65529 FBK65517:FBK65529 FLG65517:FLG65529 FVC65517:FVC65529 GEY65517:GEY65529 GOU65517:GOU65529 GYQ65517:GYQ65529 HIM65517:HIM65529 HSI65517:HSI65529 ICE65517:ICE65529 IMA65517:IMA65529 IVW65517:IVW65529 JFS65517:JFS65529 JPO65517:JPO65529 JZK65517:JZK65529 KJG65517:KJG65529 KTC65517:KTC65529 LCY65517:LCY65529 LMU65517:LMU65529 LWQ65517:LWQ65529 MGM65517:MGM65529 MQI65517:MQI65529 NAE65517:NAE65529 NKA65517:NKA65529 NTW65517:NTW65529 ODS65517:ODS65529 ONO65517:ONO65529 OXK65517:OXK65529 PHG65517:PHG65529 PRC65517:PRC65529 QAY65517:QAY65529 QKU65517:QKU65529 QUQ65517:QUQ65529 REM65517:REM65529 ROI65517:ROI65529 RYE65517:RYE65529 SIA65517:SIA65529 SRW65517:SRW65529 TBS65517:TBS65529 TLO65517:TLO65529 TVK65517:TVK65529 UFG65517:UFG65529 UPC65517:UPC65529 UYY65517:UYY65529 VIU65517:VIU65529 VSQ65517:VSQ65529 WCM65517:WCM65529 WMI65517:WMI65529 WWE65517:WWE65529 V131053:V131065 JS131053:JS131065 TO131053:TO131065 ADK131053:ADK131065 ANG131053:ANG131065 AXC131053:AXC131065 BGY131053:BGY131065 BQU131053:BQU131065 CAQ131053:CAQ131065 CKM131053:CKM131065 CUI131053:CUI131065 DEE131053:DEE131065 DOA131053:DOA131065 DXW131053:DXW131065 EHS131053:EHS131065 ERO131053:ERO131065 FBK131053:FBK131065 FLG131053:FLG131065 FVC131053:FVC131065 GEY131053:GEY131065 GOU131053:GOU131065 GYQ131053:GYQ131065 HIM131053:HIM131065 HSI131053:HSI131065 ICE131053:ICE131065 IMA131053:IMA131065 IVW131053:IVW131065 JFS131053:JFS131065 JPO131053:JPO131065 JZK131053:JZK131065 KJG131053:KJG131065 KTC131053:KTC131065 LCY131053:LCY131065 LMU131053:LMU131065 LWQ131053:LWQ131065 MGM131053:MGM131065 MQI131053:MQI131065 NAE131053:NAE131065 NKA131053:NKA131065 NTW131053:NTW131065 ODS131053:ODS131065 ONO131053:ONO131065 OXK131053:OXK131065 PHG131053:PHG131065 PRC131053:PRC131065 QAY131053:QAY131065 QKU131053:QKU131065 QUQ131053:QUQ131065 REM131053:REM131065 ROI131053:ROI131065 RYE131053:RYE131065 SIA131053:SIA131065 SRW131053:SRW131065 TBS131053:TBS131065 TLO131053:TLO131065 TVK131053:TVK131065 UFG131053:UFG131065 UPC131053:UPC131065 UYY131053:UYY131065 VIU131053:VIU131065 VSQ131053:VSQ131065 WCM131053:WCM131065 WMI131053:WMI131065 WWE131053:WWE131065 V196589:V196601 JS196589:JS196601 TO196589:TO196601 ADK196589:ADK196601 ANG196589:ANG196601 AXC196589:AXC196601 BGY196589:BGY196601 BQU196589:BQU196601 CAQ196589:CAQ196601 CKM196589:CKM196601 CUI196589:CUI196601 DEE196589:DEE196601 DOA196589:DOA196601 DXW196589:DXW196601 EHS196589:EHS196601 ERO196589:ERO196601 FBK196589:FBK196601 FLG196589:FLG196601 FVC196589:FVC196601 GEY196589:GEY196601 GOU196589:GOU196601 GYQ196589:GYQ196601 HIM196589:HIM196601 HSI196589:HSI196601 ICE196589:ICE196601 IMA196589:IMA196601 IVW196589:IVW196601 JFS196589:JFS196601 JPO196589:JPO196601 JZK196589:JZK196601 KJG196589:KJG196601 KTC196589:KTC196601 LCY196589:LCY196601 LMU196589:LMU196601 LWQ196589:LWQ196601 MGM196589:MGM196601 MQI196589:MQI196601 NAE196589:NAE196601 NKA196589:NKA196601 NTW196589:NTW196601 ODS196589:ODS196601 ONO196589:ONO196601 OXK196589:OXK196601 PHG196589:PHG196601 PRC196589:PRC196601 QAY196589:QAY196601 QKU196589:QKU196601 QUQ196589:QUQ196601 REM196589:REM196601 ROI196589:ROI196601 RYE196589:RYE196601 SIA196589:SIA196601 SRW196589:SRW196601 TBS196589:TBS196601 TLO196589:TLO196601 TVK196589:TVK196601 UFG196589:UFG196601 UPC196589:UPC196601 UYY196589:UYY196601 VIU196589:VIU196601 VSQ196589:VSQ196601 WCM196589:WCM196601 WMI196589:WMI196601 WWE196589:WWE196601 V262125:V262137 JS262125:JS262137 TO262125:TO262137 ADK262125:ADK262137 ANG262125:ANG262137 AXC262125:AXC262137 BGY262125:BGY262137 BQU262125:BQU262137 CAQ262125:CAQ262137 CKM262125:CKM262137 CUI262125:CUI262137 DEE262125:DEE262137 DOA262125:DOA262137 DXW262125:DXW262137 EHS262125:EHS262137 ERO262125:ERO262137 FBK262125:FBK262137 FLG262125:FLG262137 FVC262125:FVC262137 GEY262125:GEY262137 GOU262125:GOU262137 GYQ262125:GYQ262137 HIM262125:HIM262137 HSI262125:HSI262137 ICE262125:ICE262137 IMA262125:IMA262137 IVW262125:IVW262137 JFS262125:JFS262137 JPO262125:JPO262137 JZK262125:JZK262137 KJG262125:KJG262137 KTC262125:KTC262137 LCY262125:LCY262137 LMU262125:LMU262137 LWQ262125:LWQ262137 MGM262125:MGM262137 MQI262125:MQI262137 NAE262125:NAE262137 NKA262125:NKA262137 NTW262125:NTW262137 ODS262125:ODS262137 ONO262125:ONO262137 OXK262125:OXK262137 PHG262125:PHG262137 PRC262125:PRC262137 QAY262125:QAY262137 QKU262125:QKU262137 QUQ262125:QUQ262137 REM262125:REM262137 ROI262125:ROI262137 RYE262125:RYE262137 SIA262125:SIA262137 SRW262125:SRW262137 TBS262125:TBS262137 TLO262125:TLO262137 TVK262125:TVK262137 UFG262125:UFG262137 UPC262125:UPC262137 UYY262125:UYY262137 VIU262125:VIU262137 VSQ262125:VSQ262137 WCM262125:WCM262137 WMI262125:WMI262137 WWE262125:WWE262137 V327661:V327673 JS327661:JS327673 TO327661:TO327673 ADK327661:ADK327673 ANG327661:ANG327673 AXC327661:AXC327673 BGY327661:BGY327673 BQU327661:BQU327673 CAQ327661:CAQ327673 CKM327661:CKM327673 CUI327661:CUI327673 DEE327661:DEE327673 DOA327661:DOA327673 DXW327661:DXW327673 EHS327661:EHS327673 ERO327661:ERO327673 FBK327661:FBK327673 FLG327661:FLG327673 FVC327661:FVC327673 GEY327661:GEY327673 GOU327661:GOU327673 GYQ327661:GYQ327673 HIM327661:HIM327673 HSI327661:HSI327673 ICE327661:ICE327673 IMA327661:IMA327673 IVW327661:IVW327673 JFS327661:JFS327673 JPO327661:JPO327673 JZK327661:JZK327673 KJG327661:KJG327673 KTC327661:KTC327673 LCY327661:LCY327673 LMU327661:LMU327673 LWQ327661:LWQ327673 MGM327661:MGM327673 MQI327661:MQI327673 NAE327661:NAE327673 NKA327661:NKA327673 NTW327661:NTW327673 ODS327661:ODS327673 ONO327661:ONO327673 OXK327661:OXK327673 PHG327661:PHG327673 PRC327661:PRC327673 QAY327661:QAY327673 QKU327661:QKU327673 QUQ327661:QUQ327673 REM327661:REM327673 ROI327661:ROI327673 RYE327661:RYE327673 SIA327661:SIA327673 SRW327661:SRW327673 TBS327661:TBS327673 TLO327661:TLO327673 TVK327661:TVK327673 UFG327661:UFG327673 UPC327661:UPC327673 UYY327661:UYY327673 VIU327661:VIU327673 VSQ327661:VSQ327673 WCM327661:WCM327673 WMI327661:WMI327673 WWE327661:WWE327673 V393197:V393209 JS393197:JS393209 TO393197:TO393209 ADK393197:ADK393209 ANG393197:ANG393209 AXC393197:AXC393209 BGY393197:BGY393209 BQU393197:BQU393209 CAQ393197:CAQ393209 CKM393197:CKM393209 CUI393197:CUI393209 DEE393197:DEE393209 DOA393197:DOA393209 DXW393197:DXW393209 EHS393197:EHS393209 ERO393197:ERO393209 FBK393197:FBK393209 FLG393197:FLG393209 FVC393197:FVC393209 GEY393197:GEY393209 GOU393197:GOU393209 GYQ393197:GYQ393209 HIM393197:HIM393209 HSI393197:HSI393209 ICE393197:ICE393209 IMA393197:IMA393209 IVW393197:IVW393209 JFS393197:JFS393209 JPO393197:JPO393209 JZK393197:JZK393209 KJG393197:KJG393209 KTC393197:KTC393209 LCY393197:LCY393209 LMU393197:LMU393209 LWQ393197:LWQ393209 MGM393197:MGM393209 MQI393197:MQI393209 NAE393197:NAE393209 NKA393197:NKA393209 NTW393197:NTW393209 ODS393197:ODS393209 ONO393197:ONO393209 OXK393197:OXK393209 PHG393197:PHG393209 PRC393197:PRC393209 QAY393197:QAY393209 QKU393197:QKU393209 QUQ393197:QUQ393209 REM393197:REM393209 ROI393197:ROI393209 RYE393197:RYE393209 SIA393197:SIA393209 SRW393197:SRW393209 TBS393197:TBS393209 TLO393197:TLO393209 TVK393197:TVK393209 UFG393197:UFG393209 UPC393197:UPC393209 UYY393197:UYY393209 VIU393197:VIU393209 VSQ393197:VSQ393209 WCM393197:WCM393209 WMI393197:WMI393209 WWE393197:WWE393209 V458733:V458745 JS458733:JS458745 TO458733:TO458745 ADK458733:ADK458745 ANG458733:ANG458745 AXC458733:AXC458745 BGY458733:BGY458745 BQU458733:BQU458745 CAQ458733:CAQ458745 CKM458733:CKM458745 CUI458733:CUI458745 DEE458733:DEE458745 DOA458733:DOA458745 DXW458733:DXW458745 EHS458733:EHS458745 ERO458733:ERO458745 FBK458733:FBK458745 FLG458733:FLG458745 FVC458733:FVC458745 GEY458733:GEY458745 GOU458733:GOU458745 GYQ458733:GYQ458745 HIM458733:HIM458745 HSI458733:HSI458745 ICE458733:ICE458745 IMA458733:IMA458745 IVW458733:IVW458745 JFS458733:JFS458745 JPO458733:JPO458745 JZK458733:JZK458745 KJG458733:KJG458745 KTC458733:KTC458745 LCY458733:LCY458745 LMU458733:LMU458745 LWQ458733:LWQ458745 MGM458733:MGM458745 MQI458733:MQI458745 NAE458733:NAE458745 NKA458733:NKA458745 NTW458733:NTW458745 ODS458733:ODS458745 ONO458733:ONO458745 OXK458733:OXK458745 PHG458733:PHG458745 PRC458733:PRC458745 QAY458733:QAY458745 QKU458733:QKU458745 QUQ458733:QUQ458745 REM458733:REM458745 ROI458733:ROI458745 RYE458733:RYE458745 SIA458733:SIA458745 SRW458733:SRW458745 TBS458733:TBS458745 TLO458733:TLO458745 TVK458733:TVK458745 UFG458733:UFG458745 UPC458733:UPC458745 UYY458733:UYY458745 VIU458733:VIU458745 VSQ458733:VSQ458745 WCM458733:WCM458745 WMI458733:WMI458745 WWE458733:WWE458745 V524269:V524281 JS524269:JS524281 TO524269:TO524281 ADK524269:ADK524281 ANG524269:ANG524281 AXC524269:AXC524281 BGY524269:BGY524281 BQU524269:BQU524281 CAQ524269:CAQ524281 CKM524269:CKM524281 CUI524269:CUI524281 DEE524269:DEE524281 DOA524269:DOA524281 DXW524269:DXW524281 EHS524269:EHS524281 ERO524269:ERO524281 FBK524269:FBK524281 FLG524269:FLG524281 FVC524269:FVC524281 GEY524269:GEY524281 GOU524269:GOU524281 GYQ524269:GYQ524281 HIM524269:HIM524281 HSI524269:HSI524281 ICE524269:ICE524281 IMA524269:IMA524281 IVW524269:IVW524281 JFS524269:JFS524281 JPO524269:JPO524281 JZK524269:JZK524281 KJG524269:KJG524281 KTC524269:KTC524281 LCY524269:LCY524281 LMU524269:LMU524281 LWQ524269:LWQ524281 MGM524269:MGM524281 MQI524269:MQI524281 NAE524269:NAE524281 NKA524269:NKA524281 NTW524269:NTW524281 ODS524269:ODS524281 ONO524269:ONO524281 OXK524269:OXK524281 PHG524269:PHG524281 PRC524269:PRC524281 QAY524269:QAY524281 QKU524269:QKU524281 QUQ524269:QUQ524281 REM524269:REM524281 ROI524269:ROI524281 RYE524269:RYE524281 SIA524269:SIA524281 SRW524269:SRW524281 TBS524269:TBS524281 TLO524269:TLO524281 TVK524269:TVK524281 UFG524269:UFG524281 UPC524269:UPC524281 UYY524269:UYY524281 VIU524269:VIU524281 VSQ524269:VSQ524281 WCM524269:WCM524281 WMI524269:WMI524281 WWE524269:WWE524281 V589805:V589817 JS589805:JS589817 TO589805:TO589817 ADK589805:ADK589817 ANG589805:ANG589817 AXC589805:AXC589817 BGY589805:BGY589817 BQU589805:BQU589817 CAQ589805:CAQ589817 CKM589805:CKM589817 CUI589805:CUI589817 DEE589805:DEE589817 DOA589805:DOA589817 DXW589805:DXW589817 EHS589805:EHS589817 ERO589805:ERO589817 FBK589805:FBK589817 FLG589805:FLG589817 FVC589805:FVC589817 GEY589805:GEY589817 GOU589805:GOU589817 GYQ589805:GYQ589817 HIM589805:HIM589817 HSI589805:HSI589817 ICE589805:ICE589817 IMA589805:IMA589817 IVW589805:IVW589817 JFS589805:JFS589817 JPO589805:JPO589817 JZK589805:JZK589817 KJG589805:KJG589817 KTC589805:KTC589817 LCY589805:LCY589817 LMU589805:LMU589817 LWQ589805:LWQ589817 MGM589805:MGM589817 MQI589805:MQI589817 NAE589805:NAE589817 NKA589805:NKA589817 NTW589805:NTW589817 ODS589805:ODS589817 ONO589805:ONO589817 OXK589805:OXK589817 PHG589805:PHG589817 PRC589805:PRC589817 QAY589805:QAY589817 QKU589805:QKU589817 QUQ589805:QUQ589817 REM589805:REM589817 ROI589805:ROI589817 RYE589805:RYE589817 SIA589805:SIA589817 SRW589805:SRW589817 TBS589805:TBS589817 TLO589805:TLO589817 TVK589805:TVK589817 UFG589805:UFG589817 UPC589805:UPC589817 UYY589805:UYY589817 VIU589805:VIU589817 VSQ589805:VSQ589817 WCM589805:WCM589817 WMI589805:WMI589817 WWE589805:WWE589817 V655341:V655353 JS655341:JS655353 TO655341:TO655353 ADK655341:ADK655353 ANG655341:ANG655353 AXC655341:AXC655353 BGY655341:BGY655353 BQU655341:BQU655353 CAQ655341:CAQ655353 CKM655341:CKM655353 CUI655341:CUI655353 DEE655341:DEE655353 DOA655341:DOA655353 DXW655341:DXW655353 EHS655341:EHS655353 ERO655341:ERO655353 FBK655341:FBK655353 FLG655341:FLG655353 FVC655341:FVC655353 GEY655341:GEY655353 GOU655341:GOU655353 GYQ655341:GYQ655353 HIM655341:HIM655353 HSI655341:HSI655353 ICE655341:ICE655353 IMA655341:IMA655353 IVW655341:IVW655353 JFS655341:JFS655353 JPO655341:JPO655353 JZK655341:JZK655353 KJG655341:KJG655353 KTC655341:KTC655353 LCY655341:LCY655353 LMU655341:LMU655353 LWQ655341:LWQ655353 MGM655341:MGM655353 MQI655341:MQI655353 NAE655341:NAE655353 NKA655341:NKA655353 NTW655341:NTW655353 ODS655341:ODS655353 ONO655341:ONO655353 OXK655341:OXK655353 PHG655341:PHG655353 PRC655341:PRC655353 QAY655341:QAY655353 QKU655341:QKU655353 QUQ655341:QUQ655353 REM655341:REM655353 ROI655341:ROI655353 RYE655341:RYE655353 SIA655341:SIA655353 SRW655341:SRW655353 TBS655341:TBS655353 TLO655341:TLO655353 TVK655341:TVK655353 UFG655341:UFG655353 UPC655341:UPC655353 UYY655341:UYY655353 VIU655341:VIU655353 VSQ655341:VSQ655353 WCM655341:WCM655353 WMI655341:WMI655353 WWE655341:WWE655353 V720877:V720889 JS720877:JS720889 TO720877:TO720889 ADK720877:ADK720889 ANG720877:ANG720889 AXC720877:AXC720889 BGY720877:BGY720889 BQU720877:BQU720889 CAQ720877:CAQ720889 CKM720877:CKM720889 CUI720877:CUI720889 DEE720877:DEE720889 DOA720877:DOA720889 DXW720877:DXW720889 EHS720877:EHS720889 ERO720877:ERO720889 FBK720877:FBK720889 FLG720877:FLG720889 FVC720877:FVC720889 GEY720877:GEY720889 GOU720877:GOU720889 GYQ720877:GYQ720889 HIM720877:HIM720889 HSI720877:HSI720889 ICE720877:ICE720889 IMA720877:IMA720889 IVW720877:IVW720889 JFS720877:JFS720889 JPO720877:JPO720889 JZK720877:JZK720889 KJG720877:KJG720889 KTC720877:KTC720889 LCY720877:LCY720889 LMU720877:LMU720889 LWQ720877:LWQ720889 MGM720877:MGM720889 MQI720877:MQI720889 NAE720877:NAE720889 NKA720877:NKA720889 NTW720877:NTW720889 ODS720877:ODS720889 ONO720877:ONO720889 OXK720877:OXK720889 PHG720877:PHG720889 PRC720877:PRC720889 QAY720877:QAY720889 QKU720877:QKU720889 QUQ720877:QUQ720889 REM720877:REM720889 ROI720877:ROI720889 RYE720877:RYE720889 SIA720877:SIA720889 SRW720877:SRW720889 TBS720877:TBS720889 TLO720877:TLO720889 TVK720877:TVK720889 UFG720877:UFG720889 UPC720877:UPC720889 UYY720877:UYY720889 VIU720877:VIU720889 VSQ720877:VSQ720889 WCM720877:WCM720889 WMI720877:WMI720889 WWE720877:WWE720889 V786413:V786425 JS786413:JS786425 TO786413:TO786425 ADK786413:ADK786425 ANG786413:ANG786425 AXC786413:AXC786425 BGY786413:BGY786425 BQU786413:BQU786425 CAQ786413:CAQ786425 CKM786413:CKM786425 CUI786413:CUI786425 DEE786413:DEE786425 DOA786413:DOA786425 DXW786413:DXW786425 EHS786413:EHS786425 ERO786413:ERO786425 FBK786413:FBK786425 FLG786413:FLG786425 FVC786413:FVC786425 GEY786413:GEY786425 GOU786413:GOU786425 GYQ786413:GYQ786425 HIM786413:HIM786425 HSI786413:HSI786425 ICE786413:ICE786425 IMA786413:IMA786425 IVW786413:IVW786425 JFS786413:JFS786425 JPO786413:JPO786425 JZK786413:JZK786425 KJG786413:KJG786425 KTC786413:KTC786425 LCY786413:LCY786425 LMU786413:LMU786425 LWQ786413:LWQ786425 MGM786413:MGM786425 MQI786413:MQI786425 NAE786413:NAE786425 NKA786413:NKA786425 NTW786413:NTW786425 ODS786413:ODS786425 ONO786413:ONO786425 OXK786413:OXK786425 PHG786413:PHG786425 PRC786413:PRC786425 QAY786413:QAY786425 QKU786413:QKU786425 QUQ786413:QUQ786425 REM786413:REM786425 ROI786413:ROI786425 RYE786413:RYE786425 SIA786413:SIA786425 SRW786413:SRW786425 TBS786413:TBS786425 TLO786413:TLO786425 TVK786413:TVK786425 UFG786413:UFG786425 UPC786413:UPC786425 UYY786413:UYY786425 VIU786413:VIU786425 VSQ786413:VSQ786425 WCM786413:WCM786425 WMI786413:WMI786425 WWE786413:WWE786425 V851949:V851961 JS851949:JS851961 TO851949:TO851961 ADK851949:ADK851961 ANG851949:ANG851961 AXC851949:AXC851961 BGY851949:BGY851961 BQU851949:BQU851961 CAQ851949:CAQ851961 CKM851949:CKM851961 CUI851949:CUI851961 DEE851949:DEE851961 DOA851949:DOA851961 DXW851949:DXW851961 EHS851949:EHS851961 ERO851949:ERO851961 FBK851949:FBK851961 FLG851949:FLG851961 FVC851949:FVC851961 GEY851949:GEY851961 GOU851949:GOU851961 GYQ851949:GYQ851961 HIM851949:HIM851961 HSI851949:HSI851961 ICE851949:ICE851961 IMA851949:IMA851961 IVW851949:IVW851961 JFS851949:JFS851961 JPO851949:JPO851961 JZK851949:JZK851961 KJG851949:KJG851961 KTC851949:KTC851961 LCY851949:LCY851961 LMU851949:LMU851961 LWQ851949:LWQ851961 MGM851949:MGM851961 MQI851949:MQI851961 NAE851949:NAE851961 NKA851949:NKA851961 NTW851949:NTW851961 ODS851949:ODS851961 ONO851949:ONO851961 OXK851949:OXK851961 PHG851949:PHG851961 PRC851949:PRC851961 QAY851949:QAY851961 QKU851949:QKU851961 QUQ851949:QUQ851961 REM851949:REM851961 ROI851949:ROI851961 RYE851949:RYE851961 SIA851949:SIA851961 SRW851949:SRW851961 TBS851949:TBS851961 TLO851949:TLO851961 TVK851949:TVK851961 UFG851949:UFG851961 UPC851949:UPC851961 UYY851949:UYY851961 VIU851949:VIU851961 VSQ851949:VSQ851961 WCM851949:WCM851961 WMI851949:WMI851961 WWE851949:WWE851961 V917485:V917497 JS917485:JS917497 TO917485:TO917497 ADK917485:ADK917497 ANG917485:ANG917497 AXC917485:AXC917497 BGY917485:BGY917497 BQU917485:BQU917497 CAQ917485:CAQ917497 CKM917485:CKM917497 CUI917485:CUI917497 DEE917485:DEE917497 DOA917485:DOA917497 DXW917485:DXW917497 EHS917485:EHS917497 ERO917485:ERO917497 FBK917485:FBK917497 FLG917485:FLG917497 FVC917485:FVC917497 GEY917485:GEY917497 GOU917485:GOU917497 GYQ917485:GYQ917497 HIM917485:HIM917497 HSI917485:HSI917497 ICE917485:ICE917497 IMA917485:IMA917497 IVW917485:IVW917497 JFS917485:JFS917497 JPO917485:JPO917497 JZK917485:JZK917497 KJG917485:KJG917497 KTC917485:KTC917497 LCY917485:LCY917497 LMU917485:LMU917497 LWQ917485:LWQ917497 MGM917485:MGM917497 MQI917485:MQI917497 NAE917485:NAE917497 NKA917485:NKA917497 NTW917485:NTW917497 ODS917485:ODS917497 ONO917485:ONO917497 OXK917485:OXK917497 PHG917485:PHG917497 PRC917485:PRC917497 QAY917485:QAY917497 QKU917485:QKU917497 QUQ917485:QUQ917497 REM917485:REM917497 ROI917485:ROI917497 RYE917485:RYE917497 SIA917485:SIA917497 SRW917485:SRW917497 TBS917485:TBS917497 TLO917485:TLO917497 TVK917485:TVK917497 UFG917485:UFG917497 UPC917485:UPC917497 UYY917485:UYY917497 VIU917485:VIU917497 VSQ917485:VSQ917497 WCM917485:WCM917497 WMI917485:WMI917497 WWE917485:WWE917497 V983021:V983033 JS983021:JS983033 TO983021:TO983033 ADK983021:ADK983033 ANG983021:ANG983033 AXC983021:AXC983033 BGY983021:BGY983033 BQU983021:BQU983033 CAQ983021:CAQ983033 CKM983021:CKM983033 CUI983021:CUI983033 DEE983021:DEE983033 DOA983021:DOA983033 DXW983021:DXW983033 EHS983021:EHS983033 ERO983021:ERO983033 FBK983021:FBK983033 FLG983021:FLG983033 FVC983021:FVC983033 GEY983021:GEY983033 GOU983021:GOU983033 GYQ983021:GYQ983033 HIM983021:HIM983033 HSI983021:HSI983033 ICE983021:ICE983033 IMA983021:IMA983033 IVW983021:IVW983033 JFS983021:JFS983033 JPO983021:JPO983033 JZK983021:JZK983033 KJG983021:KJG983033 KTC983021:KTC983033 LCY983021:LCY983033 LMU983021:LMU983033 LWQ983021:LWQ983033 MGM983021:MGM983033 MQI983021:MQI983033 NAE983021:NAE983033 NKA983021:NKA983033 NTW983021:NTW983033 ODS983021:ODS983033 ONO983021:ONO983033 OXK983021:OXK983033 PHG983021:PHG983033 PRC983021:PRC983033 QAY983021:QAY983033 QKU983021:QKU983033 QUQ983021:QUQ983033 REM983021:REM983033 ROI983021:ROI983033 RYE983021:RYE983033 SIA983021:SIA983033 SRW983021:SRW983033 TBS983021:TBS983033 TLO983021:TLO983033 TVK983021:TVK983033 UFG983021:UFG983033 UPC983021:UPC983033 UYY983021:UYY983033 VIU983021:VIU983033 IZ25:IZ53" xr:uid="{00000000-0002-0000-0000-000003000000}"/>
    <dataValidation allowBlank="1" showInputMessage="1" showErrorMessage="1" promptTitle="Partnerský podnik" prompt="Uveďte všechny podnikatele, kteří mají „vazbu“ na žadatele vyšší než 25% a menší nebo rovnu 50%. Dále pak všechny podnikatele, kteří jsou spojeni s partnerem („vazba“ vyšší než 50%)." sqref="WVI983036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VI58 B65532:C65532 IW65532 SS65532 ACO65532 AMK65532 AWG65532 BGC65532 BPY65532 BZU65532 CJQ65532 CTM65532 DDI65532 DNE65532 DXA65532 EGW65532 EQS65532 FAO65532 FKK65532 FUG65532 GEC65532 GNY65532 GXU65532 HHQ65532 HRM65532 IBI65532 ILE65532 IVA65532 JEW65532 JOS65532 JYO65532 KIK65532 KSG65532 LCC65532 LLY65532 LVU65532 MFQ65532 MPM65532 MZI65532 NJE65532 NTA65532 OCW65532 OMS65532 OWO65532 PGK65532 PQG65532 QAC65532 QJY65532 QTU65532 RDQ65532 RNM65532 RXI65532 SHE65532 SRA65532 TAW65532 TKS65532 TUO65532 UEK65532 UOG65532 UYC65532 VHY65532 VRU65532 WBQ65532 WLM65532 WVI65532 B131068:C131068 IW131068 SS131068 ACO131068 AMK131068 AWG131068 BGC131068 BPY131068 BZU131068 CJQ131068 CTM131068 DDI131068 DNE131068 DXA131068 EGW131068 EQS131068 FAO131068 FKK131068 FUG131068 GEC131068 GNY131068 GXU131068 HHQ131068 HRM131068 IBI131068 ILE131068 IVA131068 JEW131068 JOS131068 JYO131068 KIK131068 KSG131068 LCC131068 LLY131068 LVU131068 MFQ131068 MPM131068 MZI131068 NJE131068 NTA131068 OCW131068 OMS131068 OWO131068 PGK131068 PQG131068 QAC131068 QJY131068 QTU131068 RDQ131068 RNM131068 RXI131068 SHE131068 SRA131068 TAW131068 TKS131068 TUO131068 UEK131068 UOG131068 UYC131068 VHY131068 VRU131068 WBQ131068 WLM131068 WVI131068 B196604:C196604 IW196604 SS196604 ACO196604 AMK196604 AWG196604 BGC196604 BPY196604 BZU196604 CJQ196604 CTM196604 DDI196604 DNE196604 DXA196604 EGW196604 EQS196604 FAO196604 FKK196604 FUG196604 GEC196604 GNY196604 GXU196604 HHQ196604 HRM196604 IBI196604 ILE196604 IVA196604 JEW196604 JOS196604 JYO196604 KIK196604 KSG196604 LCC196604 LLY196604 LVU196604 MFQ196604 MPM196604 MZI196604 NJE196604 NTA196604 OCW196604 OMS196604 OWO196604 PGK196604 PQG196604 QAC196604 QJY196604 QTU196604 RDQ196604 RNM196604 RXI196604 SHE196604 SRA196604 TAW196604 TKS196604 TUO196604 UEK196604 UOG196604 UYC196604 VHY196604 VRU196604 WBQ196604 WLM196604 WVI196604 B262140:C262140 IW262140 SS262140 ACO262140 AMK262140 AWG262140 BGC262140 BPY262140 BZU262140 CJQ262140 CTM262140 DDI262140 DNE262140 DXA262140 EGW262140 EQS262140 FAO262140 FKK262140 FUG262140 GEC262140 GNY262140 GXU262140 HHQ262140 HRM262140 IBI262140 ILE262140 IVA262140 JEW262140 JOS262140 JYO262140 KIK262140 KSG262140 LCC262140 LLY262140 LVU262140 MFQ262140 MPM262140 MZI262140 NJE262140 NTA262140 OCW262140 OMS262140 OWO262140 PGK262140 PQG262140 QAC262140 QJY262140 QTU262140 RDQ262140 RNM262140 RXI262140 SHE262140 SRA262140 TAW262140 TKS262140 TUO262140 UEK262140 UOG262140 UYC262140 VHY262140 VRU262140 WBQ262140 WLM262140 WVI262140 B327676:C327676 IW327676 SS327676 ACO327676 AMK327676 AWG327676 BGC327676 BPY327676 BZU327676 CJQ327676 CTM327676 DDI327676 DNE327676 DXA327676 EGW327676 EQS327676 FAO327676 FKK327676 FUG327676 GEC327676 GNY327676 GXU327676 HHQ327676 HRM327676 IBI327676 ILE327676 IVA327676 JEW327676 JOS327676 JYO327676 KIK327676 KSG327676 LCC327676 LLY327676 LVU327676 MFQ327676 MPM327676 MZI327676 NJE327676 NTA327676 OCW327676 OMS327676 OWO327676 PGK327676 PQG327676 QAC327676 QJY327676 QTU327676 RDQ327676 RNM327676 RXI327676 SHE327676 SRA327676 TAW327676 TKS327676 TUO327676 UEK327676 UOG327676 UYC327676 VHY327676 VRU327676 WBQ327676 WLM327676 WVI327676 B393212:C393212 IW393212 SS393212 ACO393212 AMK393212 AWG393212 BGC393212 BPY393212 BZU393212 CJQ393212 CTM393212 DDI393212 DNE393212 DXA393212 EGW393212 EQS393212 FAO393212 FKK393212 FUG393212 GEC393212 GNY393212 GXU393212 HHQ393212 HRM393212 IBI393212 ILE393212 IVA393212 JEW393212 JOS393212 JYO393212 KIK393212 KSG393212 LCC393212 LLY393212 LVU393212 MFQ393212 MPM393212 MZI393212 NJE393212 NTA393212 OCW393212 OMS393212 OWO393212 PGK393212 PQG393212 QAC393212 QJY393212 QTU393212 RDQ393212 RNM393212 RXI393212 SHE393212 SRA393212 TAW393212 TKS393212 TUO393212 UEK393212 UOG393212 UYC393212 VHY393212 VRU393212 WBQ393212 WLM393212 WVI393212 B458748:C458748 IW458748 SS458748 ACO458748 AMK458748 AWG458748 BGC458748 BPY458748 BZU458748 CJQ458748 CTM458748 DDI458748 DNE458748 DXA458748 EGW458748 EQS458748 FAO458748 FKK458748 FUG458748 GEC458748 GNY458748 GXU458748 HHQ458748 HRM458748 IBI458748 ILE458748 IVA458748 JEW458748 JOS458748 JYO458748 KIK458748 KSG458748 LCC458748 LLY458748 LVU458748 MFQ458748 MPM458748 MZI458748 NJE458748 NTA458748 OCW458748 OMS458748 OWO458748 PGK458748 PQG458748 QAC458748 QJY458748 QTU458748 RDQ458748 RNM458748 RXI458748 SHE458748 SRA458748 TAW458748 TKS458748 TUO458748 UEK458748 UOG458748 UYC458748 VHY458748 VRU458748 WBQ458748 WLM458748 WVI458748 B524284:C524284 IW524284 SS524284 ACO524284 AMK524284 AWG524284 BGC524284 BPY524284 BZU524284 CJQ524284 CTM524284 DDI524284 DNE524284 DXA524284 EGW524284 EQS524284 FAO524284 FKK524284 FUG524284 GEC524284 GNY524284 GXU524284 HHQ524284 HRM524284 IBI524284 ILE524284 IVA524284 JEW524284 JOS524284 JYO524284 KIK524284 KSG524284 LCC524284 LLY524284 LVU524284 MFQ524284 MPM524284 MZI524284 NJE524284 NTA524284 OCW524284 OMS524284 OWO524284 PGK524284 PQG524284 QAC524284 QJY524284 QTU524284 RDQ524284 RNM524284 RXI524284 SHE524284 SRA524284 TAW524284 TKS524284 TUO524284 UEK524284 UOG524284 UYC524284 VHY524284 VRU524284 WBQ524284 WLM524284 WVI524284 B589820:C589820 IW589820 SS589820 ACO589820 AMK589820 AWG589820 BGC589820 BPY589820 BZU589820 CJQ589820 CTM589820 DDI589820 DNE589820 DXA589820 EGW589820 EQS589820 FAO589820 FKK589820 FUG589820 GEC589820 GNY589820 GXU589820 HHQ589820 HRM589820 IBI589820 ILE589820 IVA589820 JEW589820 JOS589820 JYO589820 KIK589820 KSG589820 LCC589820 LLY589820 LVU589820 MFQ589820 MPM589820 MZI589820 NJE589820 NTA589820 OCW589820 OMS589820 OWO589820 PGK589820 PQG589820 QAC589820 QJY589820 QTU589820 RDQ589820 RNM589820 RXI589820 SHE589820 SRA589820 TAW589820 TKS589820 TUO589820 UEK589820 UOG589820 UYC589820 VHY589820 VRU589820 WBQ589820 WLM589820 WVI589820 B655356:C655356 IW655356 SS655356 ACO655356 AMK655356 AWG655356 BGC655356 BPY655356 BZU655356 CJQ655356 CTM655356 DDI655356 DNE655356 DXA655356 EGW655356 EQS655356 FAO655356 FKK655356 FUG655356 GEC655356 GNY655356 GXU655356 HHQ655356 HRM655356 IBI655356 ILE655356 IVA655356 JEW655356 JOS655356 JYO655356 KIK655356 KSG655356 LCC655356 LLY655356 LVU655356 MFQ655356 MPM655356 MZI655356 NJE655356 NTA655356 OCW655356 OMS655356 OWO655356 PGK655356 PQG655356 QAC655356 QJY655356 QTU655356 RDQ655356 RNM655356 RXI655356 SHE655356 SRA655356 TAW655356 TKS655356 TUO655356 UEK655356 UOG655356 UYC655356 VHY655356 VRU655356 WBQ655356 WLM655356 WVI655356 B720892:C720892 IW720892 SS720892 ACO720892 AMK720892 AWG720892 BGC720892 BPY720892 BZU720892 CJQ720892 CTM720892 DDI720892 DNE720892 DXA720892 EGW720892 EQS720892 FAO720892 FKK720892 FUG720892 GEC720892 GNY720892 GXU720892 HHQ720892 HRM720892 IBI720892 ILE720892 IVA720892 JEW720892 JOS720892 JYO720892 KIK720892 KSG720892 LCC720892 LLY720892 LVU720892 MFQ720892 MPM720892 MZI720892 NJE720892 NTA720892 OCW720892 OMS720892 OWO720892 PGK720892 PQG720892 QAC720892 QJY720892 QTU720892 RDQ720892 RNM720892 RXI720892 SHE720892 SRA720892 TAW720892 TKS720892 TUO720892 UEK720892 UOG720892 UYC720892 VHY720892 VRU720892 WBQ720892 WLM720892 WVI720892 B786428:C786428 IW786428 SS786428 ACO786428 AMK786428 AWG786428 BGC786428 BPY786428 BZU786428 CJQ786428 CTM786428 DDI786428 DNE786428 DXA786428 EGW786428 EQS786428 FAO786428 FKK786428 FUG786428 GEC786428 GNY786428 GXU786428 HHQ786428 HRM786428 IBI786428 ILE786428 IVA786428 JEW786428 JOS786428 JYO786428 KIK786428 KSG786428 LCC786428 LLY786428 LVU786428 MFQ786428 MPM786428 MZI786428 NJE786428 NTA786428 OCW786428 OMS786428 OWO786428 PGK786428 PQG786428 QAC786428 QJY786428 QTU786428 RDQ786428 RNM786428 RXI786428 SHE786428 SRA786428 TAW786428 TKS786428 TUO786428 UEK786428 UOG786428 UYC786428 VHY786428 VRU786428 WBQ786428 WLM786428 WVI786428 B851964:C851964 IW851964 SS851964 ACO851964 AMK851964 AWG851964 BGC851964 BPY851964 BZU851964 CJQ851964 CTM851964 DDI851964 DNE851964 DXA851964 EGW851964 EQS851964 FAO851964 FKK851964 FUG851964 GEC851964 GNY851964 GXU851964 HHQ851964 HRM851964 IBI851964 ILE851964 IVA851964 JEW851964 JOS851964 JYO851964 KIK851964 KSG851964 LCC851964 LLY851964 LVU851964 MFQ851964 MPM851964 MZI851964 NJE851964 NTA851964 OCW851964 OMS851964 OWO851964 PGK851964 PQG851964 QAC851964 QJY851964 QTU851964 RDQ851964 RNM851964 RXI851964 SHE851964 SRA851964 TAW851964 TKS851964 TUO851964 UEK851964 UOG851964 UYC851964 VHY851964 VRU851964 WBQ851964 WLM851964 WVI851964 B917500:C917500 IW917500 SS917500 ACO917500 AMK917500 AWG917500 BGC917500 BPY917500 BZU917500 CJQ917500 CTM917500 DDI917500 DNE917500 DXA917500 EGW917500 EQS917500 FAO917500 FKK917500 FUG917500 GEC917500 GNY917500 GXU917500 HHQ917500 HRM917500 IBI917500 ILE917500 IVA917500 JEW917500 JOS917500 JYO917500 KIK917500 KSG917500 LCC917500 LLY917500 LVU917500 MFQ917500 MPM917500 MZI917500 NJE917500 NTA917500 OCW917500 OMS917500 OWO917500 PGK917500 PQG917500 QAC917500 QJY917500 QTU917500 RDQ917500 RNM917500 RXI917500 SHE917500 SRA917500 TAW917500 TKS917500 TUO917500 UEK917500 UOG917500 UYC917500 VHY917500 VRU917500 WBQ917500 WLM917500 WVI917500 B983036:C983036 IW983036 SS983036 ACO983036 AMK983036 AWG983036 BGC983036 BPY983036 BZU983036 CJQ983036 CTM983036 DDI983036 DNE983036 DXA983036 EGW983036 EQS983036 FAO983036 FKK983036 FUG983036 GEC983036 GNY983036 GXU983036 HHQ983036 HRM983036 IBI983036 ILE983036 IVA983036 JEW983036 JOS983036 JYO983036 KIK983036 KSG983036 LCC983036 LLY983036 LVU983036 MFQ983036 MPM983036 MZI983036 NJE983036 NTA983036 OCW983036 OMS983036 OWO983036 PGK983036 PQG983036 QAC983036 QJY983036 QTU983036 RDQ983036 RNM983036 RXI983036 SHE983036 SRA983036 TAW983036 TKS983036 TUO983036 UEK983036 UOG983036 UYC983036 VHY983036 VRU983036 WBQ983036 WLM983036" xr:uid="{00000000-0002-0000-0000-000004000000}"/>
    <dataValidation type="whole" allowBlank="1" showInputMessage="1" showErrorMessage="1" errorTitle="Partnerský podnikatel" error="Hodnota musí být v intervalu min. 25%  (včetně) a max. 50% (včetně)." promptTitle="Podíl u podnikatele" prompt="Uveďte podíl v rozmezí 25 - 50%, a to jak u prvního partnerského podnikatele. _x000a_Uveďte tentýž poměr (stejné procento) i u následného propojeného (vazba více než 50%) podnikatele na tohoto podnikatele._x000a_" sqref="WWH983036:WWH983046 SY59:SY79 ACU59:ACU79 AMQ59:AMQ79 AWM59:AWM79 BGI59:BGI79 BQE59:BQE79 CAA59:CAA79 CJW59:CJW79 CTS59:CTS79 DDO59:DDO79 DNK59:DNK79 DXG59:DXG79 EHC59:EHC79 EQY59:EQY79 FAU59:FAU79 FKQ59:FKQ79 FUM59:FUM79 GEI59:GEI79 GOE59:GOE79 GYA59:GYA79 HHW59:HHW79 HRS59:HRS79 IBO59:IBO79 ILK59:ILK79 IVG59:IVG79 JFC59:JFC79 JOY59:JOY79 JYU59:JYU79 KIQ59:KIQ79 KSM59:KSM79 LCI59:LCI79 LME59:LME79 LWA59:LWA79 MFW59:MFW79 MPS59:MPS79 MZO59:MZO79 NJK59:NJK79 NTG59:NTG79 ODC59:ODC79 OMY59:OMY79 OWU59:OWU79 PGQ59:PGQ79 PQM59:PQM79 QAI59:QAI79 QKE59:QKE79 QUA59:QUA79 RDW59:RDW79 RNS59:RNS79 RXO59:RXO79 SHK59:SHK79 SRG59:SRG79 TBC59:TBC79 TKY59:TKY79 TUU59:TUU79 UEQ59:UEQ79 UOM59:UOM79 UYI59:UYI79 VIE59:VIE79 VSA59:VSA79 WBW59:WBW79 WLS59:WLS79 WVO59:WVO79 JL58:JL79 H65533:H65542 JC65533:JC65542 SY65533:SY65542 ACU65533:ACU65542 AMQ65533:AMQ65542 AWM65533:AWM65542 BGI65533:BGI65542 BQE65533:BQE65542 CAA65533:CAA65542 CJW65533:CJW65542 CTS65533:CTS65542 DDO65533:DDO65542 DNK65533:DNK65542 DXG65533:DXG65542 EHC65533:EHC65542 EQY65533:EQY65542 FAU65533:FAU65542 FKQ65533:FKQ65542 FUM65533:FUM65542 GEI65533:GEI65542 GOE65533:GOE65542 GYA65533:GYA65542 HHW65533:HHW65542 HRS65533:HRS65542 IBO65533:IBO65542 ILK65533:ILK65542 IVG65533:IVG65542 JFC65533:JFC65542 JOY65533:JOY65542 JYU65533:JYU65542 KIQ65533:KIQ65542 KSM65533:KSM65542 LCI65533:LCI65542 LME65533:LME65542 LWA65533:LWA65542 MFW65533:MFW65542 MPS65533:MPS65542 MZO65533:MZO65542 NJK65533:NJK65542 NTG65533:NTG65542 ODC65533:ODC65542 OMY65533:OMY65542 OWU65533:OWU65542 PGQ65533:PGQ65542 PQM65533:PQM65542 QAI65533:QAI65542 QKE65533:QKE65542 QUA65533:QUA65542 RDW65533:RDW65542 RNS65533:RNS65542 RXO65533:RXO65542 SHK65533:SHK65542 SRG65533:SRG65542 TBC65533:TBC65542 TKY65533:TKY65542 TUU65533:TUU65542 UEQ65533:UEQ65542 UOM65533:UOM65542 UYI65533:UYI65542 VIE65533:VIE65542 VSA65533:VSA65542 WBW65533:WBW65542 WLS65533:WLS65542 WVO65533:WVO65542 H131069:H131078 JC131069:JC131078 SY131069:SY131078 ACU131069:ACU131078 AMQ131069:AMQ131078 AWM131069:AWM131078 BGI131069:BGI131078 BQE131069:BQE131078 CAA131069:CAA131078 CJW131069:CJW131078 CTS131069:CTS131078 DDO131069:DDO131078 DNK131069:DNK131078 DXG131069:DXG131078 EHC131069:EHC131078 EQY131069:EQY131078 FAU131069:FAU131078 FKQ131069:FKQ131078 FUM131069:FUM131078 GEI131069:GEI131078 GOE131069:GOE131078 GYA131069:GYA131078 HHW131069:HHW131078 HRS131069:HRS131078 IBO131069:IBO131078 ILK131069:ILK131078 IVG131069:IVG131078 JFC131069:JFC131078 JOY131069:JOY131078 JYU131069:JYU131078 KIQ131069:KIQ131078 KSM131069:KSM131078 LCI131069:LCI131078 LME131069:LME131078 LWA131069:LWA131078 MFW131069:MFW131078 MPS131069:MPS131078 MZO131069:MZO131078 NJK131069:NJK131078 NTG131069:NTG131078 ODC131069:ODC131078 OMY131069:OMY131078 OWU131069:OWU131078 PGQ131069:PGQ131078 PQM131069:PQM131078 QAI131069:QAI131078 QKE131069:QKE131078 QUA131069:QUA131078 RDW131069:RDW131078 RNS131069:RNS131078 RXO131069:RXO131078 SHK131069:SHK131078 SRG131069:SRG131078 TBC131069:TBC131078 TKY131069:TKY131078 TUU131069:TUU131078 UEQ131069:UEQ131078 UOM131069:UOM131078 UYI131069:UYI131078 VIE131069:VIE131078 VSA131069:VSA131078 WBW131069:WBW131078 WLS131069:WLS131078 WVO131069:WVO131078 H196605:H196614 JC196605:JC196614 SY196605:SY196614 ACU196605:ACU196614 AMQ196605:AMQ196614 AWM196605:AWM196614 BGI196605:BGI196614 BQE196605:BQE196614 CAA196605:CAA196614 CJW196605:CJW196614 CTS196605:CTS196614 DDO196605:DDO196614 DNK196605:DNK196614 DXG196605:DXG196614 EHC196605:EHC196614 EQY196605:EQY196614 FAU196605:FAU196614 FKQ196605:FKQ196614 FUM196605:FUM196614 GEI196605:GEI196614 GOE196605:GOE196614 GYA196605:GYA196614 HHW196605:HHW196614 HRS196605:HRS196614 IBO196605:IBO196614 ILK196605:ILK196614 IVG196605:IVG196614 JFC196605:JFC196614 JOY196605:JOY196614 JYU196605:JYU196614 KIQ196605:KIQ196614 KSM196605:KSM196614 LCI196605:LCI196614 LME196605:LME196614 LWA196605:LWA196614 MFW196605:MFW196614 MPS196605:MPS196614 MZO196605:MZO196614 NJK196605:NJK196614 NTG196605:NTG196614 ODC196605:ODC196614 OMY196605:OMY196614 OWU196605:OWU196614 PGQ196605:PGQ196614 PQM196605:PQM196614 QAI196605:QAI196614 QKE196605:QKE196614 QUA196605:QUA196614 RDW196605:RDW196614 RNS196605:RNS196614 RXO196605:RXO196614 SHK196605:SHK196614 SRG196605:SRG196614 TBC196605:TBC196614 TKY196605:TKY196614 TUU196605:TUU196614 UEQ196605:UEQ196614 UOM196605:UOM196614 UYI196605:UYI196614 VIE196605:VIE196614 VSA196605:VSA196614 WBW196605:WBW196614 WLS196605:WLS196614 WVO196605:WVO196614 H262141:H262150 JC262141:JC262150 SY262141:SY262150 ACU262141:ACU262150 AMQ262141:AMQ262150 AWM262141:AWM262150 BGI262141:BGI262150 BQE262141:BQE262150 CAA262141:CAA262150 CJW262141:CJW262150 CTS262141:CTS262150 DDO262141:DDO262150 DNK262141:DNK262150 DXG262141:DXG262150 EHC262141:EHC262150 EQY262141:EQY262150 FAU262141:FAU262150 FKQ262141:FKQ262150 FUM262141:FUM262150 GEI262141:GEI262150 GOE262141:GOE262150 GYA262141:GYA262150 HHW262141:HHW262150 HRS262141:HRS262150 IBO262141:IBO262150 ILK262141:ILK262150 IVG262141:IVG262150 JFC262141:JFC262150 JOY262141:JOY262150 JYU262141:JYU262150 KIQ262141:KIQ262150 KSM262141:KSM262150 LCI262141:LCI262150 LME262141:LME262150 LWA262141:LWA262150 MFW262141:MFW262150 MPS262141:MPS262150 MZO262141:MZO262150 NJK262141:NJK262150 NTG262141:NTG262150 ODC262141:ODC262150 OMY262141:OMY262150 OWU262141:OWU262150 PGQ262141:PGQ262150 PQM262141:PQM262150 QAI262141:QAI262150 QKE262141:QKE262150 QUA262141:QUA262150 RDW262141:RDW262150 RNS262141:RNS262150 RXO262141:RXO262150 SHK262141:SHK262150 SRG262141:SRG262150 TBC262141:TBC262150 TKY262141:TKY262150 TUU262141:TUU262150 UEQ262141:UEQ262150 UOM262141:UOM262150 UYI262141:UYI262150 VIE262141:VIE262150 VSA262141:VSA262150 WBW262141:WBW262150 WLS262141:WLS262150 WVO262141:WVO262150 H327677:H327686 JC327677:JC327686 SY327677:SY327686 ACU327677:ACU327686 AMQ327677:AMQ327686 AWM327677:AWM327686 BGI327677:BGI327686 BQE327677:BQE327686 CAA327677:CAA327686 CJW327677:CJW327686 CTS327677:CTS327686 DDO327677:DDO327686 DNK327677:DNK327686 DXG327677:DXG327686 EHC327677:EHC327686 EQY327677:EQY327686 FAU327677:FAU327686 FKQ327677:FKQ327686 FUM327677:FUM327686 GEI327677:GEI327686 GOE327677:GOE327686 GYA327677:GYA327686 HHW327677:HHW327686 HRS327677:HRS327686 IBO327677:IBO327686 ILK327677:ILK327686 IVG327677:IVG327686 JFC327677:JFC327686 JOY327677:JOY327686 JYU327677:JYU327686 KIQ327677:KIQ327686 KSM327677:KSM327686 LCI327677:LCI327686 LME327677:LME327686 LWA327677:LWA327686 MFW327677:MFW327686 MPS327677:MPS327686 MZO327677:MZO327686 NJK327677:NJK327686 NTG327677:NTG327686 ODC327677:ODC327686 OMY327677:OMY327686 OWU327677:OWU327686 PGQ327677:PGQ327686 PQM327677:PQM327686 QAI327677:QAI327686 QKE327677:QKE327686 QUA327677:QUA327686 RDW327677:RDW327686 RNS327677:RNS327686 RXO327677:RXO327686 SHK327677:SHK327686 SRG327677:SRG327686 TBC327677:TBC327686 TKY327677:TKY327686 TUU327677:TUU327686 UEQ327677:UEQ327686 UOM327677:UOM327686 UYI327677:UYI327686 VIE327677:VIE327686 VSA327677:VSA327686 WBW327677:WBW327686 WLS327677:WLS327686 WVO327677:WVO327686 H393213:H393222 JC393213:JC393222 SY393213:SY393222 ACU393213:ACU393222 AMQ393213:AMQ393222 AWM393213:AWM393222 BGI393213:BGI393222 BQE393213:BQE393222 CAA393213:CAA393222 CJW393213:CJW393222 CTS393213:CTS393222 DDO393213:DDO393222 DNK393213:DNK393222 DXG393213:DXG393222 EHC393213:EHC393222 EQY393213:EQY393222 FAU393213:FAU393222 FKQ393213:FKQ393222 FUM393213:FUM393222 GEI393213:GEI393222 GOE393213:GOE393222 GYA393213:GYA393222 HHW393213:HHW393222 HRS393213:HRS393222 IBO393213:IBO393222 ILK393213:ILK393222 IVG393213:IVG393222 JFC393213:JFC393222 JOY393213:JOY393222 JYU393213:JYU393222 KIQ393213:KIQ393222 KSM393213:KSM393222 LCI393213:LCI393222 LME393213:LME393222 LWA393213:LWA393222 MFW393213:MFW393222 MPS393213:MPS393222 MZO393213:MZO393222 NJK393213:NJK393222 NTG393213:NTG393222 ODC393213:ODC393222 OMY393213:OMY393222 OWU393213:OWU393222 PGQ393213:PGQ393222 PQM393213:PQM393222 QAI393213:QAI393222 QKE393213:QKE393222 QUA393213:QUA393222 RDW393213:RDW393222 RNS393213:RNS393222 RXO393213:RXO393222 SHK393213:SHK393222 SRG393213:SRG393222 TBC393213:TBC393222 TKY393213:TKY393222 TUU393213:TUU393222 UEQ393213:UEQ393222 UOM393213:UOM393222 UYI393213:UYI393222 VIE393213:VIE393222 VSA393213:VSA393222 WBW393213:WBW393222 WLS393213:WLS393222 WVO393213:WVO393222 H458749:H458758 JC458749:JC458758 SY458749:SY458758 ACU458749:ACU458758 AMQ458749:AMQ458758 AWM458749:AWM458758 BGI458749:BGI458758 BQE458749:BQE458758 CAA458749:CAA458758 CJW458749:CJW458758 CTS458749:CTS458758 DDO458749:DDO458758 DNK458749:DNK458758 DXG458749:DXG458758 EHC458749:EHC458758 EQY458749:EQY458758 FAU458749:FAU458758 FKQ458749:FKQ458758 FUM458749:FUM458758 GEI458749:GEI458758 GOE458749:GOE458758 GYA458749:GYA458758 HHW458749:HHW458758 HRS458749:HRS458758 IBO458749:IBO458758 ILK458749:ILK458758 IVG458749:IVG458758 JFC458749:JFC458758 JOY458749:JOY458758 JYU458749:JYU458758 KIQ458749:KIQ458758 KSM458749:KSM458758 LCI458749:LCI458758 LME458749:LME458758 LWA458749:LWA458758 MFW458749:MFW458758 MPS458749:MPS458758 MZO458749:MZO458758 NJK458749:NJK458758 NTG458749:NTG458758 ODC458749:ODC458758 OMY458749:OMY458758 OWU458749:OWU458758 PGQ458749:PGQ458758 PQM458749:PQM458758 QAI458749:QAI458758 QKE458749:QKE458758 QUA458749:QUA458758 RDW458749:RDW458758 RNS458749:RNS458758 RXO458749:RXO458758 SHK458749:SHK458758 SRG458749:SRG458758 TBC458749:TBC458758 TKY458749:TKY458758 TUU458749:TUU458758 UEQ458749:UEQ458758 UOM458749:UOM458758 UYI458749:UYI458758 VIE458749:VIE458758 VSA458749:VSA458758 WBW458749:WBW458758 WLS458749:WLS458758 WVO458749:WVO458758 H524285:H524294 JC524285:JC524294 SY524285:SY524294 ACU524285:ACU524294 AMQ524285:AMQ524294 AWM524285:AWM524294 BGI524285:BGI524294 BQE524285:BQE524294 CAA524285:CAA524294 CJW524285:CJW524294 CTS524285:CTS524294 DDO524285:DDO524294 DNK524285:DNK524294 DXG524285:DXG524294 EHC524285:EHC524294 EQY524285:EQY524294 FAU524285:FAU524294 FKQ524285:FKQ524294 FUM524285:FUM524294 GEI524285:GEI524294 GOE524285:GOE524294 GYA524285:GYA524294 HHW524285:HHW524294 HRS524285:HRS524294 IBO524285:IBO524294 ILK524285:ILK524294 IVG524285:IVG524294 JFC524285:JFC524294 JOY524285:JOY524294 JYU524285:JYU524294 KIQ524285:KIQ524294 KSM524285:KSM524294 LCI524285:LCI524294 LME524285:LME524294 LWA524285:LWA524294 MFW524285:MFW524294 MPS524285:MPS524294 MZO524285:MZO524294 NJK524285:NJK524294 NTG524285:NTG524294 ODC524285:ODC524294 OMY524285:OMY524294 OWU524285:OWU524294 PGQ524285:PGQ524294 PQM524285:PQM524294 QAI524285:QAI524294 QKE524285:QKE524294 QUA524285:QUA524294 RDW524285:RDW524294 RNS524285:RNS524294 RXO524285:RXO524294 SHK524285:SHK524294 SRG524285:SRG524294 TBC524285:TBC524294 TKY524285:TKY524294 TUU524285:TUU524294 UEQ524285:UEQ524294 UOM524285:UOM524294 UYI524285:UYI524294 VIE524285:VIE524294 VSA524285:VSA524294 WBW524285:WBW524294 WLS524285:WLS524294 WVO524285:WVO524294 H589821:H589830 JC589821:JC589830 SY589821:SY589830 ACU589821:ACU589830 AMQ589821:AMQ589830 AWM589821:AWM589830 BGI589821:BGI589830 BQE589821:BQE589830 CAA589821:CAA589830 CJW589821:CJW589830 CTS589821:CTS589830 DDO589821:DDO589830 DNK589821:DNK589830 DXG589821:DXG589830 EHC589821:EHC589830 EQY589821:EQY589830 FAU589821:FAU589830 FKQ589821:FKQ589830 FUM589821:FUM589830 GEI589821:GEI589830 GOE589821:GOE589830 GYA589821:GYA589830 HHW589821:HHW589830 HRS589821:HRS589830 IBO589821:IBO589830 ILK589821:ILK589830 IVG589821:IVG589830 JFC589821:JFC589830 JOY589821:JOY589830 JYU589821:JYU589830 KIQ589821:KIQ589830 KSM589821:KSM589830 LCI589821:LCI589830 LME589821:LME589830 LWA589821:LWA589830 MFW589821:MFW589830 MPS589821:MPS589830 MZO589821:MZO589830 NJK589821:NJK589830 NTG589821:NTG589830 ODC589821:ODC589830 OMY589821:OMY589830 OWU589821:OWU589830 PGQ589821:PGQ589830 PQM589821:PQM589830 QAI589821:QAI589830 QKE589821:QKE589830 QUA589821:QUA589830 RDW589821:RDW589830 RNS589821:RNS589830 RXO589821:RXO589830 SHK589821:SHK589830 SRG589821:SRG589830 TBC589821:TBC589830 TKY589821:TKY589830 TUU589821:TUU589830 UEQ589821:UEQ589830 UOM589821:UOM589830 UYI589821:UYI589830 VIE589821:VIE589830 VSA589821:VSA589830 WBW589821:WBW589830 WLS589821:WLS589830 WVO589821:WVO589830 H655357:H655366 JC655357:JC655366 SY655357:SY655366 ACU655357:ACU655366 AMQ655357:AMQ655366 AWM655357:AWM655366 BGI655357:BGI655366 BQE655357:BQE655366 CAA655357:CAA655366 CJW655357:CJW655366 CTS655357:CTS655366 DDO655357:DDO655366 DNK655357:DNK655366 DXG655357:DXG655366 EHC655357:EHC655366 EQY655357:EQY655366 FAU655357:FAU655366 FKQ655357:FKQ655366 FUM655357:FUM655366 GEI655357:GEI655366 GOE655357:GOE655366 GYA655357:GYA655366 HHW655357:HHW655366 HRS655357:HRS655366 IBO655357:IBO655366 ILK655357:ILK655366 IVG655357:IVG655366 JFC655357:JFC655366 JOY655357:JOY655366 JYU655357:JYU655366 KIQ655357:KIQ655366 KSM655357:KSM655366 LCI655357:LCI655366 LME655357:LME655366 LWA655357:LWA655366 MFW655357:MFW655366 MPS655357:MPS655366 MZO655357:MZO655366 NJK655357:NJK655366 NTG655357:NTG655366 ODC655357:ODC655366 OMY655357:OMY655366 OWU655357:OWU655366 PGQ655357:PGQ655366 PQM655357:PQM655366 QAI655357:QAI655366 QKE655357:QKE655366 QUA655357:QUA655366 RDW655357:RDW655366 RNS655357:RNS655366 RXO655357:RXO655366 SHK655357:SHK655366 SRG655357:SRG655366 TBC655357:TBC655366 TKY655357:TKY655366 TUU655357:TUU655366 UEQ655357:UEQ655366 UOM655357:UOM655366 UYI655357:UYI655366 VIE655357:VIE655366 VSA655357:VSA655366 WBW655357:WBW655366 WLS655357:WLS655366 WVO655357:WVO655366 H720893:H720902 JC720893:JC720902 SY720893:SY720902 ACU720893:ACU720902 AMQ720893:AMQ720902 AWM720893:AWM720902 BGI720893:BGI720902 BQE720893:BQE720902 CAA720893:CAA720902 CJW720893:CJW720902 CTS720893:CTS720902 DDO720893:DDO720902 DNK720893:DNK720902 DXG720893:DXG720902 EHC720893:EHC720902 EQY720893:EQY720902 FAU720893:FAU720902 FKQ720893:FKQ720902 FUM720893:FUM720902 GEI720893:GEI720902 GOE720893:GOE720902 GYA720893:GYA720902 HHW720893:HHW720902 HRS720893:HRS720902 IBO720893:IBO720902 ILK720893:ILK720902 IVG720893:IVG720902 JFC720893:JFC720902 JOY720893:JOY720902 JYU720893:JYU720902 KIQ720893:KIQ720902 KSM720893:KSM720902 LCI720893:LCI720902 LME720893:LME720902 LWA720893:LWA720902 MFW720893:MFW720902 MPS720893:MPS720902 MZO720893:MZO720902 NJK720893:NJK720902 NTG720893:NTG720902 ODC720893:ODC720902 OMY720893:OMY720902 OWU720893:OWU720902 PGQ720893:PGQ720902 PQM720893:PQM720902 QAI720893:QAI720902 QKE720893:QKE720902 QUA720893:QUA720902 RDW720893:RDW720902 RNS720893:RNS720902 RXO720893:RXO720902 SHK720893:SHK720902 SRG720893:SRG720902 TBC720893:TBC720902 TKY720893:TKY720902 TUU720893:TUU720902 UEQ720893:UEQ720902 UOM720893:UOM720902 UYI720893:UYI720902 VIE720893:VIE720902 VSA720893:VSA720902 WBW720893:WBW720902 WLS720893:WLS720902 WVO720893:WVO720902 H786429:H786438 JC786429:JC786438 SY786429:SY786438 ACU786429:ACU786438 AMQ786429:AMQ786438 AWM786429:AWM786438 BGI786429:BGI786438 BQE786429:BQE786438 CAA786429:CAA786438 CJW786429:CJW786438 CTS786429:CTS786438 DDO786429:DDO786438 DNK786429:DNK786438 DXG786429:DXG786438 EHC786429:EHC786438 EQY786429:EQY786438 FAU786429:FAU786438 FKQ786429:FKQ786438 FUM786429:FUM786438 GEI786429:GEI786438 GOE786429:GOE786438 GYA786429:GYA786438 HHW786429:HHW786438 HRS786429:HRS786438 IBO786429:IBO786438 ILK786429:ILK786438 IVG786429:IVG786438 JFC786429:JFC786438 JOY786429:JOY786438 JYU786429:JYU786438 KIQ786429:KIQ786438 KSM786429:KSM786438 LCI786429:LCI786438 LME786429:LME786438 LWA786429:LWA786438 MFW786429:MFW786438 MPS786429:MPS786438 MZO786429:MZO786438 NJK786429:NJK786438 NTG786429:NTG786438 ODC786429:ODC786438 OMY786429:OMY786438 OWU786429:OWU786438 PGQ786429:PGQ786438 PQM786429:PQM786438 QAI786429:QAI786438 QKE786429:QKE786438 QUA786429:QUA786438 RDW786429:RDW786438 RNS786429:RNS786438 RXO786429:RXO786438 SHK786429:SHK786438 SRG786429:SRG786438 TBC786429:TBC786438 TKY786429:TKY786438 TUU786429:TUU786438 UEQ786429:UEQ786438 UOM786429:UOM786438 UYI786429:UYI786438 VIE786429:VIE786438 VSA786429:VSA786438 WBW786429:WBW786438 WLS786429:WLS786438 WVO786429:WVO786438 H851965:H851974 JC851965:JC851974 SY851965:SY851974 ACU851965:ACU851974 AMQ851965:AMQ851974 AWM851965:AWM851974 BGI851965:BGI851974 BQE851965:BQE851974 CAA851965:CAA851974 CJW851965:CJW851974 CTS851965:CTS851974 DDO851965:DDO851974 DNK851965:DNK851974 DXG851965:DXG851974 EHC851965:EHC851974 EQY851965:EQY851974 FAU851965:FAU851974 FKQ851965:FKQ851974 FUM851965:FUM851974 GEI851965:GEI851974 GOE851965:GOE851974 GYA851965:GYA851974 HHW851965:HHW851974 HRS851965:HRS851974 IBO851965:IBO851974 ILK851965:ILK851974 IVG851965:IVG851974 JFC851965:JFC851974 JOY851965:JOY851974 JYU851965:JYU851974 KIQ851965:KIQ851974 KSM851965:KSM851974 LCI851965:LCI851974 LME851965:LME851974 LWA851965:LWA851974 MFW851965:MFW851974 MPS851965:MPS851974 MZO851965:MZO851974 NJK851965:NJK851974 NTG851965:NTG851974 ODC851965:ODC851974 OMY851965:OMY851974 OWU851965:OWU851974 PGQ851965:PGQ851974 PQM851965:PQM851974 QAI851965:QAI851974 QKE851965:QKE851974 QUA851965:QUA851974 RDW851965:RDW851974 RNS851965:RNS851974 RXO851965:RXO851974 SHK851965:SHK851974 SRG851965:SRG851974 TBC851965:TBC851974 TKY851965:TKY851974 TUU851965:TUU851974 UEQ851965:UEQ851974 UOM851965:UOM851974 UYI851965:UYI851974 VIE851965:VIE851974 VSA851965:VSA851974 WBW851965:WBW851974 WLS851965:WLS851974 WVO851965:WVO851974 H917501:H917510 JC917501:JC917510 SY917501:SY917510 ACU917501:ACU917510 AMQ917501:AMQ917510 AWM917501:AWM917510 BGI917501:BGI917510 BQE917501:BQE917510 CAA917501:CAA917510 CJW917501:CJW917510 CTS917501:CTS917510 DDO917501:DDO917510 DNK917501:DNK917510 DXG917501:DXG917510 EHC917501:EHC917510 EQY917501:EQY917510 FAU917501:FAU917510 FKQ917501:FKQ917510 FUM917501:FUM917510 GEI917501:GEI917510 GOE917501:GOE917510 GYA917501:GYA917510 HHW917501:HHW917510 HRS917501:HRS917510 IBO917501:IBO917510 ILK917501:ILK917510 IVG917501:IVG917510 JFC917501:JFC917510 JOY917501:JOY917510 JYU917501:JYU917510 KIQ917501:KIQ917510 KSM917501:KSM917510 LCI917501:LCI917510 LME917501:LME917510 LWA917501:LWA917510 MFW917501:MFW917510 MPS917501:MPS917510 MZO917501:MZO917510 NJK917501:NJK917510 NTG917501:NTG917510 ODC917501:ODC917510 OMY917501:OMY917510 OWU917501:OWU917510 PGQ917501:PGQ917510 PQM917501:PQM917510 QAI917501:QAI917510 QKE917501:QKE917510 QUA917501:QUA917510 RDW917501:RDW917510 RNS917501:RNS917510 RXO917501:RXO917510 SHK917501:SHK917510 SRG917501:SRG917510 TBC917501:TBC917510 TKY917501:TKY917510 TUU917501:TUU917510 UEQ917501:UEQ917510 UOM917501:UOM917510 UYI917501:UYI917510 VIE917501:VIE917510 VSA917501:VSA917510 WBW917501:WBW917510 WLS917501:WLS917510 WVO917501:WVO917510 H983037:H983046 JC983037:JC983046 SY983037:SY983046 ACU983037:ACU983046 AMQ983037:AMQ983046 AWM983037:AWM983046 BGI983037:BGI983046 BQE983037:BQE983046 CAA983037:CAA983046 CJW983037:CJW983046 CTS983037:CTS983046 DDO983037:DDO983046 DNK983037:DNK983046 DXG983037:DXG983046 EHC983037:EHC983046 EQY983037:EQY983046 FAU983037:FAU983046 FKQ983037:FKQ983046 FUM983037:FUM983046 GEI983037:GEI983046 GOE983037:GOE983046 GYA983037:GYA983046 HHW983037:HHW983046 HRS983037:HRS983046 IBO983037:IBO983046 ILK983037:ILK983046 IVG983037:IVG983046 JFC983037:JFC983046 JOY983037:JOY983046 JYU983037:JYU983046 KIQ983037:KIQ983046 KSM983037:KSM983046 LCI983037:LCI983046 LME983037:LME983046 LWA983037:LWA983046 MFW983037:MFW983046 MPS983037:MPS983046 MZO983037:MZO983046 NJK983037:NJK983046 NTG983037:NTG983046 ODC983037:ODC983046 OMY983037:OMY983046 OWU983037:OWU983046 PGQ983037:PGQ983046 PQM983037:PQM983046 QAI983037:QAI983046 QKE983037:QKE983046 QUA983037:QUA983046 RDW983037:RDW983046 RNS983037:RNS983046 RXO983037:RXO983046 SHK983037:SHK983046 SRG983037:SRG983046 TBC983037:TBC983046 TKY983037:TKY983046 TUU983037:TUU983046 UEQ983037:UEQ983046 UOM983037:UOM983046 UYI983037:UYI983046 VIE983037:VIE983046 VSA983037:VSA983046 WBW983037:WBW983046 WLS983037:WLS983046 WVO983037:WVO983046 WML983036:WML983046 TH58:TH79 ADD58:ADD79 AMZ58:AMZ79 AWV58:AWV79 BGR58:BGR79 BQN58:BQN79 CAJ58:CAJ79 CKF58:CKF79 CUB58:CUB79 DDX58:DDX79 DNT58:DNT79 DXP58:DXP79 EHL58:EHL79 ERH58:ERH79 FBD58:FBD79 FKZ58:FKZ79 FUV58:FUV79 GER58:GER79 GON58:GON79 GYJ58:GYJ79 HIF58:HIF79 HSB58:HSB79 IBX58:IBX79 ILT58:ILT79 IVP58:IVP79 JFL58:JFL79 JPH58:JPH79 JZD58:JZD79 KIZ58:KIZ79 KSV58:KSV79 LCR58:LCR79 LMN58:LMN79 LWJ58:LWJ79 MGF58:MGF79 MQB58:MQB79 MZX58:MZX79 NJT58:NJT79 NTP58:NTP79 ODL58:ODL79 ONH58:ONH79 OXD58:OXD79 PGZ58:PGZ79 PQV58:PQV79 QAR58:QAR79 QKN58:QKN79 QUJ58:QUJ79 REF58:REF79 ROB58:ROB79 RXX58:RXX79 SHT58:SHT79 SRP58:SRP79 TBL58:TBL79 TLH58:TLH79 TVD58:TVD79 UEZ58:UEZ79 UOV58:UOV79 UYR58:UYR79 VIN58:VIN79 VSJ58:VSJ79 WCF58:WCF79 WMB58:WMB79 WVX58:WVX79 JV58:JV79 N65532:O65542 JL65532:JL65542 TH65532:TH65542 ADD65532:ADD65542 AMZ65532:AMZ65542 AWV65532:AWV65542 BGR65532:BGR65542 BQN65532:BQN65542 CAJ65532:CAJ65542 CKF65532:CKF65542 CUB65532:CUB65542 DDX65532:DDX65542 DNT65532:DNT65542 DXP65532:DXP65542 EHL65532:EHL65542 ERH65532:ERH65542 FBD65532:FBD65542 FKZ65532:FKZ65542 FUV65532:FUV65542 GER65532:GER65542 GON65532:GON65542 GYJ65532:GYJ65542 HIF65532:HIF65542 HSB65532:HSB65542 IBX65532:IBX65542 ILT65532:ILT65542 IVP65532:IVP65542 JFL65532:JFL65542 JPH65532:JPH65542 JZD65532:JZD65542 KIZ65532:KIZ65542 KSV65532:KSV65542 LCR65532:LCR65542 LMN65532:LMN65542 LWJ65532:LWJ65542 MGF65532:MGF65542 MQB65532:MQB65542 MZX65532:MZX65542 NJT65532:NJT65542 NTP65532:NTP65542 ODL65532:ODL65542 ONH65532:ONH65542 OXD65532:OXD65542 PGZ65532:PGZ65542 PQV65532:PQV65542 QAR65532:QAR65542 QKN65532:QKN65542 QUJ65532:QUJ65542 REF65532:REF65542 ROB65532:ROB65542 RXX65532:RXX65542 SHT65532:SHT65542 SRP65532:SRP65542 TBL65532:TBL65542 TLH65532:TLH65542 TVD65532:TVD65542 UEZ65532:UEZ65542 UOV65532:UOV65542 UYR65532:UYR65542 VIN65532:VIN65542 VSJ65532:VSJ65542 WCF65532:WCF65542 WMB65532:WMB65542 WVX65532:WVX65542 N131068:O131078 JL131068:JL131078 TH131068:TH131078 ADD131068:ADD131078 AMZ131068:AMZ131078 AWV131068:AWV131078 BGR131068:BGR131078 BQN131068:BQN131078 CAJ131068:CAJ131078 CKF131068:CKF131078 CUB131068:CUB131078 DDX131068:DDX131078 DNT131068:DNT131078 DXP131068:DXP131078 EHL131068:EHL131078 ERH131068:ERH131078 FBD131068:FBD131078 FKZ131068:FKZ131078 FUV131068:FUV131078 GER131068:GER131078 GON131068:GON131078 GYJ131068:GYJ131078 HIF131068:HIF131078 HSB131068:HSB131078 IBX131068:IBX131078 ILT131068:ILT131078 IVP131068:IVP131078 JFL131068:JFL131078 JPH131068:JPH131078 JZD131068:JZD131078 KIZ131068:KIZ131078 KSV131068:KSV131078 LCR131068:LCR131078 LMN131068:LMN131078 LWJ131068:LWJ131078 MGF131068:MGF131078 MQB131068:MQB131078 MZX131068:MZX131078 NJT131068:NJT131078 NTP131068:NTP131078 ODL131068:ODL131078 ONH131068:ONH131078 OXD131068:OXD131078 PGZ131068:PGZ131078 PQV131068:PQV131078 QAR131068:QAR131078 QKN131068:QKN131078 QUJ131068:QUJ131078 REF131068:REF131078 ROB131068:ROB131078 RXX131068:RXX131078 SHT131068:SHT131078 SRP131068:SRP131078 TBL131068:TBL131078 TLH131068:TLH131078 TVD131068:TVD131078 UEZ131068:UEZ131078 UOV131068:UOV131078 UYR131068:UYR131078 VIN131068:VIN131078 VSJ131068:VSJ131078 WCF131068:WCF131078 WMB131068:WMB131078 WVX131068:WVX131078 N196604:O196614 JL196604:JL196614 TH196604:TH196614 ADD196604:ADD196614 AMZ196604:AMZ196614 AWV196604:AWV196614 BGR196604:BGR196614 BQN196604:BQN196614 CAJ196604:CAJ196614 CKF196604:CKF196614 CUB196604:CUB196614 DDX196604:DDX196614 DNT196604:DNT196614 DXP196604:DXP196614 EHL196604:EHL196614 ERH196604:ERH196614 FBD196604:FBD196614 FKZ196604:FKZ196614 FUV196604:FUV196614 GER196604:GER196614 GON196604:GON196614 GYJ196604:GYJ196614 HIF196604:HIF196614 HSB196604:HSB196614 IBX196604:IBX196614 ILT196604:ILT196614 IVP196604:IVP196614 JFL196604:JFL196614 JPH196604:JPH196614 JZD196604:JZD196614 KIZ196604:KIZ196614 KSV196604:KSV196614 LCR196604:LCR196614 LMN196604:LMN196614 LWJ196604:LWJ196614 MGF196604:MGF196614 MQB196604:MQB196614 MZX196604:MZX196614 NJT196604:NJT196614 NTP196604:NTP196614 ODL196604:ODL196614 ONH196604:ONH196614 OXD196604:OXD196614 PGZ196604:PGZ196614 PQV196604:PQV196614 QAR196604:QAR196614 QKN196604:QKN196614 QUJ196604:QUJ196614 REF196604:REF196614 ROB196604:ROB196614 RXX196604:RXX196614 SHT196604:SHT196614 SRP196604:SRP196614 TBL196604:TBL196614 TLH196604:TLH196614 TVD196604:TVD196614 UEZ196604:UEZ196614 UOV196604:UOV196614 UYR196604:UYR196614 VIN196604:VIN196614 VSJ196604:VSJ196614 WCF196604:WCF196614 WMB196604:WMB196614 WVX196604:WVX196614 N262140:O262150 JL262140:JL262150 TH262140:TH262150 ADD262140:ADD262150 AMZ262140:AMZ262150 AWV262140:AWV262150 BGR262140:BGR262150 BQN262140:BQN262150 CAJ262140:CAJ262150 CKF262140:CKF262150 CUB262140:CUB262150 DDX262140:DDX262150 DNT262140:DNT262150 DXP262140:DXP262150 EHL262140:EHL262150 ERH262140:ERH262150 FBD262140:FBD262150 FKZ262140:FKZ262150 FUV262140:FUV262150 GER262140:GER262150 GON262140:GON262150 GYJ262140:GYJ262150 HIF262140:HIF262150 HSB262140:HSB262150 IBX262140:IBX262150 ILT262140:ILT262150 IVP262140:IVP262150 JFL262140:JFL262150 JPH262140:JPH262150 JZD262140:JZD262150 KIZ262140:KIZ262150 KSV262140:KSV262150 LCR262140:LCR262150 LMN262140:LMN262150 LWJ262140:LWJ262150 MGF262140:MGF262150 MQB262140:MQB262150 MZX262140:MZX262150 NJT262140:NJT262150 NTP262140:NTP262150 ODL262140:ODL262150 ONH262140:ONH262150 OXD262140:OXD262150 PGZ262140:PGZ262150 PQV262140:PQV262150 QAR262140:QAR262150 QKN262140:QKN262150 QUJ262140:QUJ262150 REF262140:REF262150 ROB262140:ROB262150 RXX262140:RXX262150 SHT262140:SHT262150 SRP262140:SRP262150 TBL262140:TBL262150 TLH262140:TLH262150 TVD262140:TVD262150 UEZ262140:UEZ262150 UOV262140:UOV262150 UYR262140:UYR262150 VIN262140:VIN262150 VSJ262140:VSJ262150 WCF262140:WCF262150 WMB262140:WMB262150 WVX262140:WVX262150 N327676:O327686 JL327676:JL327686 TH327676:TH327686 ADD327676:ADD327686 AMZ327676:AMZ327686 AWV327676:AWV327686 BGR327676:BGR327686 BQN327676:BQN327686 CAJ327676:CAJ327686 CKF327676:CKF327686 CUB327676:CUB327686 DDX327676:DDX327686 DNT327676:DNT327686 DXP327676:DXP327686 EHL327676:EHL327686 ERH327676:ERH327686 FBD327676:FBD327686 FKZ327676:FKZ327686 FUV327676:FUV327686 GER327676:GER327686 GON327676:GON327686 GYJ327676:GYJ327686 HIF327676:HIF327686 HSB327676:HSB327686 IBX327676:IBX327686 ILT327676:ILT327686 IVP327676:IVP327686 JFL327676:JFL327686 JPH327676:JPH327686 JZD327676:JZD327686 KIZ327676:KIZ327686 KSV327676:KSV327686 LCR327676:LCR327686 LMN327676:LMN327686 LWJ327676:LWJ327686 MGF327676:MGF327686 MQB327676:MQB327686 MZX327676:MZX327686 NJT327676:NJT327686 NTP327676:NTP327686 ODL327676:ODL327686 ONH327676:ONH327686 OXD327676:OXD327686 PGZ327676:PGZ327686 PQV327676:PQV327686 QAR327676:QAR327686 QKN327676:QKN327686 QUJ327676:QUJ327686 REF327676:REF327686 ROB327676:ROB327686 RXX327676:RXX327686 SHT327676:SHT327686 SRP327676:SRP327686 TBL327676:TBL327686 TLH327676:TLH327686 TVD327676:TVD327686 UEZ327676:UEZ327686 UOV327676:UOV327686 UYR327676:UYR327686 VIN327676:VIN327686 VSJ327676:VSJ327686 WCF327676:WCF327686 WMB327676:WMB327686 WVX327676:WVX327686 N393212:O393222 JL393212:JL393222 TH393212:TH393222 ADD393212:ADD393222 AMZ393212:AMZ393222 AWV393212:AWV393222 BGR393212:BGR393222 BQN393212:BQN393222 CAJ393212:CAJ393222 CKF393212:CKF393222 CUB393212:CUB393222 DDX393212:DDX393222 DNT393212:DNT393222 DXP393212:DXP393222 EHL393212:EHL393222 ERH393212:ERH393222 FBD393212:FBD393222 FKZ393212:FKZ393222 FUV393212:FUV393222 GER393212:GER393222 GON393212:GON393222 GYJ393212:GYJ393222 HIF393212:HIF393222 HSB393212:HSB393222 IBX393212:IBX393222 ILT393212:ILT393222 IVP393212:IVP393222 JFL393212:JFL393222 JPH393212:JPH393222 JZD393212:JZD393222 KIZ393212:KIZ393222 KSV393212:KSV393222 LCR393212:LCR393222 LMN393212:LMN393222 LWJ393212:LWJ393222 MGF393212:MGF393222 MQB393212:MQB393222 MZX393212:MZX393222 NJT393212:NJT393222 NTP393212:NTP393222 ODL393212:ODL393222 ONH393212:ONH393222 OXD393212:OXD393222 PGZ393212:PGZ393222 PQV393212:PQV393222 QAR393212:QAR393222 QKN393212:QKN393222 QUJ393212:QUJ393222 REF393212:REF393222 ROB393212:ROB393222 RXX393212:RXX393222 SHT393212:SHT393222 SRP393212:SRP393222 TBL393212:TBL393222 TLH393212:TLH393222 TVD393212:TVD393222 UEZ393212:UEZ393222 UOV393212:UOV393222 UYR393212:UYR393222 VIN393212:VIN393222 VSJ393212:VSJ393222 WCF393212:WCF393222 WMB393212:WMB393222 WVX393212:WVX393222 N458748:O458758 JL458748:JL458758 TH458748:TH458758 ADD458748:ADD458758 AMZ458748:AMZ458758 AWV458748:AWV458758 BGR458748:BGR458758 BQN458748:BQN458758 CAJ458748:CAJ458758 CKF458748:CKF458758 CUB458748:CUB458758 DDX458748:DDX458758 DNT458748:DNT458758 DXP458748:DXP458758 EHL458748:EHL458758 ERH458748:ERH458758 FBD458748:FBD458758 FKZ458748:FKZ458758 FUV458748:FUV458758 GER458748:GER458758 GON458748:GON458758 GYJ458748:GYJ458758 HIF458748:HIF458758 HSB458748:HSB458758 IBX458748:IBX458758 ILT458748:ILT458758 IVP458748:IVP458758 JFL458748:JFL458758 JPH458748:JPH458758 JZD458748:JZD458758 KIZ458748:KIZ458758 KSV458748:KSV458758 LCR458748:LCR458758 LMN458748:LMN458758 LWJ458748:LWJ458758 MGF458748:MGF458758 MQB458748:MQB458758 MZX458748:MZX458758 NJT458748:NJT458758 NTP458748:NTP458758 ODL458748:ODL458758 ONH458748:ONH458758 OXD458748:OXD458758 PGZ458748:PGZ458758 PQV458748:PQV458758 QAR458748:QAR458758 QKN458748:QKN458758 QUJ458748:QUJ458758 REF458748:REF458758 ROB458748:ROB458758 RXX458748:RXX458758 SHT458748:SHT458758 SRP458748:SRP458758 TBL458748:TBL458758 TLH458748:TLH458758 TVD458748:TVD458758 UEZ458748:UEZ458758 UOV458748:UOV458758 UYR458748:UYR458758 VIN458748:VIN458758 VSJ458748:VSJ458758 WCF458748:WCF458758 WMB458748:WMB458758 WVX458748:WVX458758 N524284:O524294 JL524284:JL524294 TH524284:TH524294 ADD524284:ADD524294 AMZ524284:AMZ524294 AWV524284:AWV524294 BGR524284:BGR524294 BQN524284:BQN524294 CAJ524284:CAJ524294 CKF524284:CKF524294 CUB524284:CUB524294 DDX524284:DDX524294 DNT524284:DNT524294 DXP524284:DXP524294 EHL524284:EHL524294 ERH524284:ERH524294 FBD524284:FBD524294 FKZ524284:FKZ524294 FUV524284:FUV524294 GER524284:GER524294 GON524284:GON524294 GYJ524284:GYJ524294 HIF524284:HIF524294 HSB524284:HSB524294 IBX524284:IBX524294 ILT524284:ILT524294 IVP524284:IVP524294 JFL524284:JFL524294 JPH524284:JPH524294 JZD524284:JZD524294 KIZ524284:KIZ524294 KSV524284:KSV524294 LCR524284:LCR524294 LMN524284:LMN524294 LWJ524284:LWJ524294 MGF524284:MGF524294 MQB524284:MQB524294 MZX524284:MZX524294 NJT524284:NJT524294 NTP524284:NTP524294 ODL524284:ODL524294 ONH524284:ONH524294 OXD524284:OXD524294 PGZ524284:PGZ524294 PQV524284:PQV524294 QAR524284:QAR524294 QKN524284:QKN524294 QUJ524284:QUJ524294 REF524284:REF524294 ROB524284:ROB524294 RXX524284:RXX524294 SHT524284:SHT524294 SRP524284:SRP524294 TBL524284:TBL524294 TLH524284:TLH524294 TVD524284:TVD524294 UEZ524284:UEZ524294 UOV524284:UOV524294 UYR524284:UYR524294 VIN524284:VIN524294 VSJ524284:VSJ524294 WCF524284:WCF524294 WMB524284:WMB524294 WVX524284:WVX524294 N589820:O589830 JL589820:JL589830 TH589820:TH589830 ADD589820:ADD589830 AMZ589820:AMZ589830 AWV589820:AWV589830 BGR589820:BGR589830 BQN589820:BQN589830 CAJ589820:CAJ589830 CKF589820:CKF589830 CUB589820:CUB589830 DDX589820:DDX589830 DNT589820:DNT589830 DXP589820:DXP589830 EHL589820:EHL589830 ERH589820:ERH589830 FBD589820:FBD589830 FKZ589820:FKZ589830 FUV589820:FUV589830 GER589820:GER589830 GON589820:GON589830 GYJ589820:GYJ589830 HIF589820:HIF589830 HSB589820:HSB589830 IBX589820:IBX589830 ILT589820:ILT589830 IVP589820:IVP589830 JFL589820:JFL589830 JPH589820:JPH589830 JZD589820:JZD589830 KIZ589820:KIZ589830 KSV589820:KSV589830 LCR589820:LCR589830 LMN589820:LMN589830 LWJ589820:LWJ589830 MGF589820:MGF589830 MQB589820:MQB589830 MZX589820:MZX589830 NJT589820:NJT589830 NTP589820:NTP589830 ODL589820:ODL589830 ONH589820:ONH589830 OXD589820:OXD589830 PGZ589820:PGZ589830 PQV589820:PQV589830 QAR589820:QAR589830 QKN589820:QKN589830 QUJ589820:QUJ589830 REF589820:REF589830 ROB589820:ROB589830 RXX589820:RXX589830 SHT589820:SHT589830 SRP589820:SRP589830 TBL589820:TBL589830 TLH589820:TLH589830 TVD589820:TVD589830 UEZ589820:UEZ589830 UOV589820:UOV589830 UYR589820:UYR589830 VIN589820:VIN589830 VSJ589820:VSJ589830 WCF589820:WCF589830 WMB589820:WMB589830 WVX589820:WVX589830 N655356:O655366 JL655356:JL655366 TH655356:TH655366 ADD655356:ADD655366 AMZ655356:AMZ655366 AWV655356:AWV655366 BGR655356:BGR655366 BQN655356:BQN655366 CAJ655356:CAJ655366 CKF655356:CKF655366 CUB655356:CUB655366 DDX655356:DDX655366 DNT655356:DNT655366 DXP655356:DXP655366 EHL655356:EHL655366 ERH655356:ERH655366 FBD655356:FBD655366 FKZ655356:FKZ655366 FUV655356:FUV655366 GER655356:GER655366 GON655356:GON655366 GYJ655356:GYJ655366 HIF655356:HIF655366 HSB655356:HSB655366 IBX655356:IBX655366 ILT655356:ILT655366 IVP655356:IVP655366 JFL655356:JFL655366 JPH655356:JPH655366 JZD655356:JZD655366 KIZ655356:KIZ655366 KSV655356:KSV655366 LCR655356:LCR655366 LMN655356:LMN655366 LWJ655356:LWJ655366 MGF655356:MGF655366 MQB655356:MQB655366 MZX655356:MZX655366 NJT655356:NJT655366 NTP655356:NTP655366 ODL655356:ODL655366 ONH655356:ONH655366 OXD655356:OXD655366 PGZ655356:PGZ655366 PQV655356:PQV655366 QAR655356:QAR655366 QKN655356:QKN655366 QUJ655356:QUJ655366 REF655356:REF655366 ROB655356:ROB655366 RXX655356:RXX655366 SHT655356:SHT655366 SRP655356:SRP655366 TBL655356:TBL655366 TLH655356:TLH655366 TVD655356:TVD655366 UEZ655356:UEZ655366 UOV655356:UOV655366 UYR655356:UYR655366 VIN655356:VIN655366 VSJ655356:VSJ655366 WCF655356:WCF655366 WMB655356:WMB655366 WVX655356:WVX655366 N720892:O720902 JL720892:JL720902 TH720892:TH720902 ADD720892:ADD720902 AMZ720892:AMZ720902 AWV720892:AWV720902 BGR720892:BGR720902 BQN720892:BQN720902 CAJ720892:CAJ720902 CKF720892:CKF720902 CUB720892:CUB720902 DDX720892:DDX720902 DNT720892:DNT720902 DXP720892:DXP720902 EHL720892:EHL720902 ERH720892:ERH720902 FBD720892:FBD720902 FKZ720892:FKZ720902 FUV720892:FUV720902 GER720892:GER720902 GON720892:GON720902 GYJ720892:GYJ720902 HIF720892:HIF720902 HSB720892:HSB720902 IBX720892:IBX720902 ILT720892:ILT720902 IVP720892:IVP720902 JFL720892:JFL720902 JPH720892:JPH720902 JZD720892:JZD720902 KIZ720892:KIZ720902 KSV720892:KSV720902 LCR720892:LCR720902 LMN720892:LMN720902 LWJ720892:LWJ720902 MGF720892:MGF720902 MQB720892:MQB720902 MZX720892:MZX720902 NJT720892:NJT720902 NTP720892:NTP720902 ODL720892:ODL720902 ONH720892:ONH720902 OXD720892:OXD720902 PGZ720892:PGZ720902 PQV720892:PQV720902 QAR720892:QAR720902 QKN720892:QKN720902 QUJ720892:QUJ720902 REF720892:REF720902 ROB720892:ROB720902 RXX720892:RXX720902 SHT720892:SHT720902 SRP720892:SRP720902 TBL720892:TBL720902 TLH720892:TLH720902 TVD720892:TVD720902 UEZ720892:UEZ720902 UOV720892:UOV720902 UYR720892:UYR720902 VIN720892:VIN720902 VSJ720892:VSJ720902 WCF720892:WCF720902 WMB720892:WMB720902 WVX720892:WVX720902 N786428:O786438 JL786428:JL786438 TH786428:TH786438 ADD786428:ADD786438 AMZ786428:AMZ786438 AWV786428:AWV786438 BGR786428:BGR786438 BQN786428:BQN786438 CAJ786428:CAJ786438 CKF786428:CKF786438 CUB786428:CUB786438 DDX786428:DDX786438 DNT786428:DNT786438 DXP786428:DXP786438 EHL786428:EHL786438 ERH786428:ERH786438 FBD786428:FBD786438 FKZ786428:FKZ786438 FUV786428:FUV786438 GER786428:GER786438 GON786428:GON786438 GYJ786428:GYJ786438 HIF786428:HIF786438 HSB786428:HSB786438 IBX786428:IBX786438 ILT786428:ILT786438 IVP786428:IVP786438 JFL786428:JFL786438 JPH786428:JPH786438 JZD786428:JZD786438 KIZ786428:KIZ786438 KSV786428:KSV786438 LCR786428:LCR786438 LMN786428:LMN786438 LWJ786428:LWJ786438 MGF786428:MGF786438 MQB786428:MQB786438 MZX786428:MZX786438 NJT786428:NJT786438 NTP786428:NTP786438 ODL786428:ODL786438 ONH786428:ONH786438 OXD786428:OXD786438 PGZ786428:PGZ786438 PQV786428:PQV786438 QAR786428:QAR786438 QKN786428:QKN786438 QUJ786428:QUJ786438 REF786428:REF786438 ROB786428:ROB786438 RXX786428:RXX786438 SHT786428:SHT786438 SRP786428:SRP786438 TBL786428:TBL786438 TLH786428:TLH786438 TVD786428:TVD786438 UEZ786428:UEZ786438 UOV786428:UOV786438 UYR786428:UYR786438 VIN786428:VIN786438 VSJ786428:VSJ786438 WCF786428:WCF786438 WMB786428:WMB786438 WVX786428:WVX786438 N851964:O851974 JL851964:JL851974 TH851964:TH851974 ADD851964:ADD851974 AMZ851964:AMZ851974 AWV851964:AWV851974 BGR851964:BGR851974 BQN851964:BQN851974 CAJ851964:CAJ851974 CKF851964:CKF851974 CUB851964:CUB851974 DDX851964:DDX851974 DNT851964:DNT851974 DXP851964:DXP851974 EHL851964:EHL851974 ERH851964:ERH851974 FBD851964:FBD851974 FKZ851964:FKZ851974 FUV851964:FUV851974 GER851964:GER851974 GON851964:GON851974 GYJ851964:GYJ851974 HIF851964:HIF851974 HSB851964:HSB851974 IBX851964:IBX851974 ILT851964:ILT851974 IVP851964:IVP851974 JFL851964:JFL851974 JPH851964:JPH851974 JZD851964:JZD851974 KIZ851964:KIZ851974 KSV851964:KSV851974 LCR851964:LCR851974 LMN851964:LMN851974 LWJ851964:LWJ851974 MGF851964:MGF851974 MQB851964:MQB851974 MZX851964:MZX851974 NJT851964:NJT851974 NTP851964:NTP851974 ODL851964:ODL851974 ONH851964:ONH851974 OXD851964:OXD851974 PGZ851964:PGZ851974 PQV851964:PQV851974 QAR851964:QAR851974 QKN851964:QKN851974 QUJ851964:QUJ851974 REF851964:REF851974 ROB851964:ROB851974 RXX851964:RXX851974 SHT851964:SHT851974 SRP851964:SRP851974 TBL851964:TBL851974 TLH851964:TLH851974 TVD851964:TVD851974 UEZ851964:UEZ851974 UOV851964:UOV851974 UYR851964:UYR851974 VIN851964:VIN851974 VSJ851964:VSJ851974 WCF851964:WCF851974 WMB851964:WMB851974 WVX851964:WVX851974 N917500:O917510 JL917500:JL917510 TH917500:TH917510 ADD917500:ADD917510 AMZ917500:AMZ917510 AWV917500:AWV917510 BGR917500:BGR917510 BQN917500:BQN917510 CAJ917500:CAJ917510 CKF917500:CKF917510 CUB917500:CUB917510 DDX917500:DDX917510 DNT917500:DNT917510 DXP917500:DXP917510 EHL917500:EHL917510 ERH917500:ERH917510 FBD917500:FBD917510 FKZ917500:FKZ917510 FUV917500:FUV917510 GER917500:GER917510 GON917500:GON917510 GYJ917500:GYJ917510 HIF917500:HIF917510 HSB917500:HSB917510 IBX917500:IBX917510 ILT917500:ILT917510 IVP917500:IVP917510 JFL917500:JFL917510 JPH917500:JPH917510 JZD917500:JZD917510 KIZ917500:KIZ917510 KSV917500:KSV917510 LCR917500:LCR917510 LMN917500:LMN917510 LWJ917500:LWJ917510 MGF917500:MGF917510 MQB917500:MQB917510 MZX917500:MZX917510 NJT917500:NJT917510 NTP917500:NTP917510 ODL917500:ODL917510 ONH917500:ONH917510 OXD917500:OXD917510 PGZ917500:PGZ917510 PQV917500:PQV917510 QAR917500:QAR917510 QKN917500:QKN917510 QUJ917500:QUJ917510 REF917500:REF917510 ROB917500:ROB917510 RXX917500:RXX917510 SHT917500:SHT917510 SRP917500:SRP917510 TBL917500:TBL917510 TLH917500:TLH917510 TVD917500:TVD917510 UEZ917500:UEZ917510 UOV917500:UOV917510 UYR917500:UYR917510 VIN917500:VIN917510 VSJ917500:VSJ917510 WCF917500:WCF917510 WMB917500:WMB917510 WVX917500:WVX917510 N983036:O983046 JL983036:JL983046 TH983036:TH983046 ADD983036:ADD983046 AMZ983036:AMZ983046 AWV983036:AWV983046 BGR983036:BGR983046 BQN983036:BQN983046 CAJ983036:CAJ983046 CKF983036:CKF983046 CUB983036:CUB983046 DDX983036:DDX983046 DNT983036:DNT983046 DXP983036:DXP983046 EHL983036:EHL983046 ERH983036:ERH983046 FBD983036:FBD983046 FKZ983036:FKZ983046 FUV983036:FUV983046 GER983036:GER983046 GON983036:GON983046 GYJ983036:GYJ983046 HIF983036:HIF983046 HSB983036:HSB983046 IBX983036:IBX983046 ILT983036:ILT983046 IVP983036:IVP983046 JFL983036:JFL983046 JPH983036:JPH983046 JZD983036:JZD983046 KIZ983036:KIZ983046 KSV983036:KSV983046 LCR983036:LCR983046 LMN983036:LMN983046 LWJ983036:LWJ983046 MGF983036:MGF983046 MQB983036:MQB983046 MZX983036:MZX983046 NJT983036:NJT983046 NTP983036:NTP983046 ODL983036:ODL983046 ONH983036:ONH983046 OXD983036:OXD983046 PGZ983036:PGZ983046 PQV983036:PQV983046 QAR983036:QAR983046 QKN983036:QKN983046 QUJ983036:QUJ983046 REF983036:REF983046 ROB983036:ROB983046 RXX983036:RXX983046 SHT983036:SHT983046 SRP983036:SRP983046 TBL983036:TBL983046 TLH983036:TLH983046 TVD983036:TVD983046 UEZ983036:UEZ983046 UOV983036:UOV983046 UYR983036:UYR983046 VIN983036:VIN983046 VSJ983036:VSJ983046 WCF983036:WCF983046 WMB983036:WMB983046 WVX983036:WVX983046 WCP983036:WCP983046 TR58:TR79 ADN58:ADN79 ANJ58:ANJ79 AXF58:AXF79 BHB58:BHB79 BQX58:BQX79 CAT58:CAT79 CKP58:CKP79 CUL58:CUL79 DEH58:DEH79 DOD58:DOD79 DXZ58:DXZ79 EHV58:EHV79 ERR58:ERR79 FBN58:FBN79 FLJ58:FLJ79 FVF58:FVF79 GFB58:GFB79 GOX58:GOX79 GYT58:GYT79 HIP58:HIP79 HSL58:HSL79 ICH58:ICH79 IMD58:IMD79 IVZ58:IVZ79 JFV58:JFV79 JPR58:JPR79 JZN58:JZN79 KJJ58:KJJ79 KTF58:KTF79 LDB58:LDB79 LMX58:LMX79 LWT58:LWT79 MGP58:MGP79 MQL58:MQL79 NAH58:NAH79 NKD58:NKD79 NTZ58:NTZ79 ODV58:ODV79 ONR58:ONR79 OXN58:OXN79 PHJ58:PHJ79 PRF58:PRF79 QBB58:QBB79 QKX58:QKX79 QUT58:QUT79 REP58:REP79 ROL58:ROL79 RYH58:RYH79 SID58:SID79 SRZ58:SRZ79 TBV58:TBV79 TLR58:TLR79 TVN58:TVN79 UFJ58:UFJ79 UPF58:UPF79 UZB58:UZB79 VIX58:VIX79 VST58:VST79 WCP58:WCP79 WML58:WML79 WWH58:WWH79 VST983036:VST983046 Y65532:Y65542 JV65532:JV65542 TR65532:TR65542 ADN65532:ADN65542 ANJ65532:ANJ65542 AXF65532:AXF65542 BHB65532:BHB65542 BQX65532:BQX65542 CAT65532:CAT65542 CKP65532:CKP65542 CUL65532:CUL65542 DEH65532:DEH65542 DOD65532:DOD65542 DXZ65532:DXZ65542 EHV65532:EHV65542 ERR65532:ERR65542 FBN65532:FBN65542 FLJ65532:FLJ65542 FVF65532:FVF65542 GFB65532:GFB65542 GOX65532:GOX65542 GYT65532:GYT65542 HIP65532:HIP65542 HSL65532:HSL65542 ICH65532:ICH65542 IMD65532:IMD65542 IVZ65532:IVZ65542 JFV65532:JFV65542 JPR65532:JPR65542 JZN65532:JZN65542 KJJ65532:KJJ65542 KTF65532:KTF65542 LDB65532:LDB65542 LMX65532:LMX65542 LWT65532:LWT65542 MGP65532:MGP65542 MQL65532:MQL65542 NAH65532:NAH65542 NKD65532:NKD65542 NTZ65532:NTZ65542 ODV65532:ODV65542 ONR65532:ONR65542 OXN65532:OXN65542 PHJ65532:PHJ65542 PRF65532:PRF65542 QBB65532:QBB65542 QKX65532:QKX65542 QUT65532:QUT65542 REP65532:REP65542 ROL65532:ROL65542 RYH65532:RYH65542 SID65532:SID65542 SRZ65532:SRZ65542 TBV65532:TBV65542 TLR65532:TLR65542 TVN65532:TVN65542 UFJ65532:UFJ65542 UPF65532:UPF65542 UZB65532:UZB65542 VIX65532:VIX65542 VST65532:VST65542 WCP65532:WCP65542 WML65532:WML65542 WWH65532:WWH65542 Y131068:Y131078 JV131068:JV131078 TR131068:TR131078 ADN131068:ADN131078 ANJ131068:ANJ131078 AXF131068:AXF131078 BHB131068:BHB131078 BQX131068:BQX131078 CAT131068:CAT131078 CKP131068:CKP131078 CUL131068:CUL131078 DEH131068:DEH131078 DOD131068:DOD131078 DXZ131068:DXZ131078 EHV131068:EHV131078 ERR131068:ERR131078 FBN131068:FBN131078 FLJ131068:FLJ131078 FVF131068:FVF131078 GFB131068:GFB131078 GOX131068:GOX131078 GYT131068:GYT131078 HIP131068:HIP131078 HSL131068:HSL131078 ICH131068:ICH131078 IMD131068:IMD131078 IVZ131068:IVZ131078 JFV131068:JFV131078 JPR131068:JPR131078 JZN131068:JZN131078 KJJ131068:KJJ131078 KTF131068:KTF131078 LDB131068:LDB131078 LMX131068:LMX131078 LWT131068:LWT131078 MGP131068:MGP131078 MQL131068:MQL131078 NAH131068:NAH131078 NKD131068:NKD131078 NTZ131068:NTZ131078 ODV131068:ODV131078 ONR131068:ONR131078 OXN131068:OXN131078 PHJ131068:PHJ131078 PRF131068:PRF131078 QBB131068:QBB131078 QKX131068:QKX131078 QUT131068:QUT131078 REP131068:REP131078 ROL131068:ROL131078 RYH131068:RYH131078 SID131068:SID131078 SRZ131068:SRZ131078 TBV131068:TBV131078 TLR131068:TLR131078 TVN131068:TVN131078 UFJ131068:UFJ131078 UPF131068:UPF131078 UZB131068:UZB131078 VIX131068:VIX131078 VST131068:VST131078 WCP131068:WCP131078 WML131068:WML131078 WWH131068:WWH131078 Y196604:Y196614 JV196604:JV196614 TR196604:TR196614 ADN196604:ADN196614 ANJ196604:ANJ196614 AXF196604:AXF196614 BHB196604:BHB196614 BQX196604:BQX196614 CAT196604:CAT196614 CKP196604:CKP196614 CUL196604:CUL196614 DEH196604:DEH196614 DOD196604:DOD196614 DXZ196604:DXZ196614 EHV196604:EHV196614 ERR196604:ERR196614 FBN196604:FBN196614 FLJ196604:FLJ196614 FVF196604:FVF196614 GFB196604:GFB196614 GOX196604:GOX196614 GYT196604:GYT196614 HIP196604:HIP196614 HSL196604:HSL196614 ICH196604:ICH196614 IMD196604:IMD196614 IVZ196604:IVZ196614 JFV196604:JFV196614 JPR196604:JPR196614 JZN196604:JZN196614 KJJ196604:KJJ196614 KTF196604:KTF196614 LDB196604:LDB196614 LMX196604:LMX196614 LWT196604:LWT196614 MGP196604:MGP196614 MQL196604:MQL196614 NAH196604:NAH196614 NKD196604:NKD196614 NTZ196604:NTZ196614 ODV196604:ODV196614 ONR196604:ONR196614 OXN196604:OXN196614 PHJ196604:PHJ196614 PRF196604:PRF196614 QBB196604:QBB196614 QKX196604:QKX196614 QUT196604:QUT196614 REP196604:REP196614 ROL196604:ROL196614 RYH196604:RYH196614 SID196604:SID196614 SRZ196604:SRZ196614 TBV196604:TBV196614 TLR196604:TLR196614 TVN196604:TVN196614 UFJ196604:UFJ196614 UPF196604:UPF196614 UZB196604:UZB196614 VIX196604:VIX196614 VST196604:VST196614 WCP196604:WCP196614 WML196604:WML196614 WWH196604:WWH196614 Y262140:Y262150 JV262140:JV262150 TR262140:TR262150 ADN262140:ADN262150 ANJ262140:ANJ262150 AXF262140:AXF262150 BHB262140:BHB262150 BQX262140:BQX262150 CAT262140:CAT262150 CKP262140:CKP262150 CUL262140:CUL262150 DEH262140:DEH262150 DOD262140:DOD262150 DXZ262140:DXZ262150 EHV262140:EHV262150 ERR262140:ERR262150 FBN262140:FBN262150 FLJ262140:FLJ262150 FVF262140:FVF262150 GFB262140:GFB262150 GOX262140:GOX262150 GYT262140:GYT262150 HIP262140:HIP262150 HSL262140:HSL262150 ICH262140:ICH262150 IMD262140:IMD262150 IVZ262140:IVZ262150 JFV262140:JFV262150 JPR262140:JPR262150 JZN262140:JZN262150 KJJ262140:KJJ262150 KTF262140:KTF262150 LDB262140:LDB262150 LMX262140:LMX262150 LWT262140:LWT262150 MGP262140:MGP262150 MQL262140:MQL262150 NAH262140:NAH262150 NKD262140:NKD262150 NTZ262140:NTZ262150 ODV262140:ODV262150 ONR262140:ONR262150 OXN262140:OXN262150 PHJ262140:PHJ262150 PRF262140:PRF262150 QBB262140:QBB262150 QKX262140:QKX262150 QUT262140:QUT262150 REP262140:REP262150 ROL262140:ROL262150 RYH262140:RYH262150 SID262140:SID262150 SRZ262140:SRZ262150 TBV262140:TBV262150 TLR262140:TLR262150 TVN262140:TVN262150 UFJ262140:UFJ262150 UPF262140:UPF262150 UZB262140:UZB262150 VIX262140:VIX262150 VST262140:VST262150 WCP262140:WCP262150 WML262140:WML262150 WWH262140:WWH262150 Y327676:Y327686 JV327676:JV327686 TR327676:TR327686 ADN327676:ADN327686 ANJ327676:ANJ327686 AXF327676:AXF327686 BHB327676:BHB327686 BQX327676:BQX327686 CAT327676:CAT327686 CKP327676:CKP327686 CUL327676:CUL327686 DEH327676:DEH327686 DOD327676:DOD327686 DXZ327676:DXZ327686 EHV327676:EHV327686 ERR327676:ERR327686 FBN327676:FBN327686 FLJ327676:FLJ327686 FVF327676:FVF327686 GFB327676:GFB327686 GOX327676:GOX327686 GYT327676:GYT327686 HIP327676:HIP327686 HSL327676:HSL327686 ICH327676:ICH327686 IMD327676:IMD327686 IVZ327676:IVZ327686 JFV327676:JFV327686 JPR327676:JPR327686 JZN327676:JZN327686 KJJ327676:KJJ327686 KTF327676:KTF327686 LDB327676:LDB327686 LMX327676:LMX327686 LWT327676:LWT327686 MGP327676:MGP327686 MQL327676:MQL327686 NAH327676:NAH327686 NKD327676:NKD327686 NTZ327676:NTZ327686 ODV327676:ODV327686 ONR327676:ONR327686 OXN327676:OXN327686 PHJ327676:PHJ327686 PRF327676:PRF327686 QBB327676:QBB327686 QKX327676:QKX327686 QUT327676:QUT327686 REP327676:REP327686 ROL327676:ROL327686 RYH327676:RYH327686 SID327676:SID327686 SRZ327676:SRZ327686 TBV327676:TBV327686 TLR327676:TLR327686 TVN327676:TVN327686 UFJ327676:UFJ327686 UPF327676:UPF327686 UZB327676:UZB327686 VIX327676:VIX327686 VST327676:VST327686 WCP327676:WCP327686 WML327676:WML327686 WWH327676:WWH327686 Y393212:Y393222 JV393212:JV393222 TR393212:TR393222 ADN393212:ADN393222 ANJ393212:ANJ393222 AXF393212:AXF393222 BHB393212:BHB393222 BQX393212:BQX393222 CAT393212:CAT393222 CKP393212:CKP393222 CUL393212:CUL393222 DEH393212:DEH393222 DOD393212:DOD393222 DXZ393212:DXZ393222 EHV393212:EHV393222 ERR393212:ERR393222 FBN393212:FBN393222 FLJ393212:FLJ393222 FVF393212:FVF393222 GFB393212:GFB393222 GOX393212:GOX393222 GYT393212:GYT393222 HIP393212:HIP393222 HSL393212:HSL393222 ICH393212:ICH393222 IMD393212:IMD393222 IVZ393212:IVZ393222 JFV393212:JFV393222 JPR393212:JPR393222 JZN393212:JZN393222 KJJ393212:KJJ393222 KTF393212:KTF393222 LDB393212:LDB393222 LMX393212:LMX393222 LWT393212:LWT393222 MGP393212:MGP393222 MQL393212:MQL393222 NAH393212:NAH393222 NKD393212:NKD393222 NTZ393212:NTZ393222 ODV393212:ODV393222 ONR393212:ONR393222 OXN393212:OXN393222 PHJ393212:PHJ393222 PRF393212:PRF393222 QBB393212:QBB393222 QKX393212:QKX393222 QUT393212:QUT393222 REP393212:REP393222 ROL393212:ROL393222 RYH393212:RYH393222 SID393212:SID393222 SRZ393212:SRZ393222 TBV393212:TBV393222 TLR393212:TLR393222 TVN393212:TVN393222 UFJ393212:UFJ393222 UPF393212:UPF393222 UZB393212:UZB393222 VIX393212:VIX393222 VST393212:VST393222 WCP393212:WCP393222 WML393212:WML393222 WWH393212:WWH393222 Y458748:Y458758 JV458748:JV458758 TR458748:TR458758 ADN458748:ADN458758 ANJ458748:ANJ458758 AXF458748:AXF458758 BHB458748:BHB458758 BQX458748:BQX458758 CAT458748:CAT458758 CKP458748:CKP458758 CUL458748:CUL458758 DEH458748:DEH458758 DOD458748:DOD458758 DXZ458748:DXZ458758 EHV458748:EHV458758 ERR458748:ERR458758 FBN458748:FBN458758 FLJ458748:FLJ458758 FVF458748:FVF458758 GFB458748:GFB458758 GOX458748:GOX458758 GYT458748:GYT458758 HIP458748:HIP458758 HSL458748:HSL458758 ICH458748:ICH458758 IMD458748:IMD458758 IVZ458748:IVZ458758 JFV458748:JFV458758 JPR458748:JPR458758 JZN458748:JZN458758 KJJ458748:KJJ458758 KTF458748:KTF458758 LDB458748:LDB458758 LMX458748:LMX458758 LWT458748:LWT458758 MGP458748:MGP458758 MQL458748:MQL458758 NAH458748:NAH458758 NKD458748:NKD458758 NTZ458748:NTZ458758 ODV458748:ODV458758 ONR458748:ONR458758 OXN458748:OXN458758 PHJ458748:PHJ458758 PRF458748:PRF458758 QBB458748:QBB458758 QKX458748:QKX458758 QUT458748:QUT458758 REP458748:REP458758 ROL458748:ROL458758 RYH458748:RYH458758 SID458748:SID458758 SRZ458748:SRZ458758 TBV458748:TBV458758 TLR458748:TLR458758 TVN458748:TVN458758 UFJ458748:UFJ458758 UPF458748:UPF458758 UZB458748:UZB458758 VIX458748:VIX458758 VST458748:VST458758 WCP458748:WCP458758 WML458748:WML458758 WWH458748:WWH458758 Y524284:Y524294 JV524284:JV524294 TR524284:TR524294 ADN524284:ADN524294 ANJ524284:ANJ524294 AXF524284:AXF524294 BHB524284:BHB524294 BQX524284:BQX524294 CAT524284:CAT524294 CKP524284:CKP524294 CUL524284:CUL524294 DEH524284:DEH524294 DOD524284:DOD524294 DXZ524284:DXZ524294 EHV524284:EHV524294 ERR524284:ERR524294 FBN524284:FBN524294 FLJ524284:FLJ524294 FVF524284:FVF524294 GFB524284:GFB524294 GOX524284:GOX524294 GYT524284:GYT524294 HIP524284:HIP524294 HSL524284:HSL524294 ICH524284:ICH524294 IMD524284:IMD524294 IVZ524284:IVZ524294 JFV524284:JFV524294 JPR524284:JPR524294 JZN524284:JZN524294 KJJ524284:KJJ524294 KTF524284:KTF524294 LDB524284:LDB524294 LMX524284:LMX524294 LWT524284:LWT524294 MGP524284:MGP524294 MQL524284:MQL524294 NAH524284:NAH524294 NKD524284:NKD524294 NTZ524284:NTZ524294 ODV524284:ODV524294 ONR524284:ONR524294 OXN524284:OXN524294 PHJ524284:PHJ524294 PRF524284:PRF524294 QBB524284:QBB524294 QKX524284:QKX524294 QUT524284:QUT524294 REP524284:REP524294 ROL524284:ROL524294 RYH524284:RYH524294 SID524284:SID524294 SRZ524284:SRZ524294 TBV524284:TBV524294 TLR524284:TLR524294 TVN524284:TVN524294 UFJ524284:UFJ524294 UPF524284:UPF524294 UZB524284:UZB524294 VIX524284:VIX524294 VST524284:VST524294 WCP524284:WCP524294 WML524284:WML524294 WWH524284:WWH524294 Y589820:Y589830 JV589820:JV589830 TR589820:TR589830 ADN589820:ADN589830 ANJ589820:ANJ589830 AXF589820:AXF589830 BHB589820:BHB589830 BQX589820:BQX589830 CAT589820:CAT589830 CKP589820:CKP589830 CUL589820:CUL589830 DEH589820:DEH589830 DOD589820:DOD589830 DXZ589820:DXZ589830 EHV589820:EHV589830 ERR589820:ERR589830 FBN589820:FBN589830 FLJ589820:FLJ589830 FVF589820:FVF589830 GFB589820:GFB589830 GOX589820:GOX589830 GYT589820:GYT589830 HIP589820:HIP589830 HSL589820:HSL589830 ICH589820:ICH589830 IMD589820:IMD589830 IVZ589820:IVZ589830 JFV589820:JFV589830 JPR589820:JPR589830 JZN589820:JZN589830 KJJ589820:KJJ589830 KTF589820:KTF589830 LDB589820:LDB589830 LMX589820:LMX589830 LWT589820:LWT589830 MGP589820:MGP589830 MQL589820:MQL589830 NAH589820:NAH589830 NKD589820:NKD589830 NTZ589820:NTZ589830 ODV589820:ODV589830 ONR589820:ONR589830 OXN589820:OXN589830 PHJ589820:PHJ589830 PRF589820:PRF589830 QBB589820:QBB589830 QKX589820:QKX589830 QUT589820:QUT589830 REP589820:REP589830 ROL589820:ROL589830 RYH589820:RYH589830 SID589820:SID589830 SRZ589820:SRZ589830 TBV589820:TBV589830 TLR589820:TLR589830 TVN589820:TVN589830 UFJ589820:UFJ589830 UPF589820:UPF589830 UZB589820:UZB589830 VIX589820:VIX589830 VST589820:VST589830 WCP589820:WCP589830 WML589820:WML589830 WWH589820:WWH589830 Y655356:Y655366 JV655356:JV655366 TR655356:TR655366 ADN655356:ADN655366 ANJ655356:ANJ655366 AXF655356:AXF655366 BHB655356:BHB655366 BQX655356:BQX655366 CAT655356:CAT655366 CKP655356:CKP655366 CUL655356:CUL655366 DEH655356:DEH655366 DOD655356:DOD655366 DXZ655356:DXZ655366 EHV655356:EHV655366 ERR655356:ERR655366 FBN655356:FBN655366 FLJ655356:FLJ655366 FVF655356:FVF655366 GFB655356:GFB655366 GOX655356:GOX655366 GYT655356:GYT655366 HIP655356:HIP655366 HSL655356:HSL655366 ICH655356:ICH655366 IMD655356:IMD655366 IVZ655356:IVZ655366 JFV655356:JFV655366 JPR655356:JPR655366 JZN655356:JZN655366 KJJ655356:KJJ655366 KTF655356:KTF655366 LDB655356:LDB655366 LMX655356:LMX655366 LWT655356:LWT655366 MGP655356:MGP655366 MQL655356:MQL655366 NAH655356:NAH655366 NKD655356:NKD655366 NTZ655356:NTZ655366 ODV655356:ODV655366 ONR655356:ONR655366 OXN655356:OXN655366 PHJ655356:PHJ655366 PRF655356:PRF655366 QBB655356:QBB655366 QKX655356:QKX655366 QUT655356:QUT655366 REP655356:REP655366 ROL655356:ROL655366 RYH655356:RYH655366 SID655356:SID655366 SRZ655356:SRZ655366 TBV655356:TBV655366 TLR655356:TLR655366 TVN655356:TVN655366 UFJ655356:UFJ655366 UPF655356:UPF655366 UZB655356:UZB655366 VIX655356:VIX655366 VST655356:VST655366 WCP655356:WCP655366 WML655356:WML655366 WWH655356:WWH655366 Y720892:Y720902 JV720892:JV720902 TR720892:TR720902 ADN720892:ADN720902 ANJ720892:ANJ720902 AXF720892:AXF720902 BHB720892:BHB720902 BQX720892:BQX720902 CAT720892:CAT720902 CKP720892:CKP720902 CUL720892:CUL720902 DEH720892:DEH720902 DOD720892:DOD720902 DXZ720892:DXZ720902 EHV720892:EHV720902 ERR720892:ERR720902 FBN720892:FBN720902 FLJ720892:FLJ720902 FVF720892:FVF720902 GFB720892:GFB720902 GOX720892:GOX720902 GYT720892:GYT720902 HIP720892:HIP720902 HSL720892:HSL720902 ICH720892:ICH720902 IMD720892:IMD720902 IVZ720892:IVZ720902 JFV720892:JFV720902 JPR720892:JPR720902 JZN720892:JZN720902 KJJ720892:KJJ720902 KTF720892:KTF720902 LDB720892:LDB720902 LMX720892:LMX720902 LWT720892:LWT720902 MGP720892:MGP720902 MQL720892:MQL720902 NAH720892:NAH720902 NKD720892:NKD720902 NTZ720892:NTZ720902 ODV720892:ODV720902 ONR720892:ONR720902 OXN720892:OXN720902 PHJ720892:PHJ720902 PRF720892:PRF720902 QBB720892:QBB720902 QKX720892:QKX720902 QUT720892:QUT720902 REP720892:REP720902 ROL720892:ROL720902 RYH720892:RYH720902 SID720892:SID720902 SRZ720892:SRZ720902 TBV720892:TBV720902 TLR720892:TLR720902 TVN720892:TVN720902 UFJ720892:UFJ720902 UPF720892:UPF720902 UZB720892:UZB720902 VIX720892:VIX720902 VST720892:VST720902 WCP720892:WCP720902 WML720892:WML720902 WWH720892:WWH720902 Y786428:Y786438 JV786428:JV786438 TR786428:TR786438 ADN786428:ADN786438 ANJ786428:ANJ786438 AXF786428:AXF786438 BHB786428:BHB786438 BQX786428:BQX786438 CAT786428:CAT786438 CKP786428:CKP786438 CUL786428:CUL786438 DEH786428:DEH786438 DOD786428:DOD786438 DXZ786428:DXZ786438 EHV786428:EHV786438 ERR786428:ERR786438 FBN786428:FBN786438 FLJ786428:FLJ786438 FVF786428:FVF786438 GFB786428:GFB786438 GOX786428:GOX786438 GYT786428:GYT786438 HIP786428:HIP786438 HSL786428:HSL786438 ICH786428:ICH786438 IMD786428:IMD786438 IVZ786428:IVZ786438 JFV786428:JFV786438 JPR786428:JPR786438 JZN786428:JZN786438 KJJ786428:KJJ786438 KTF786428:KTF786438 LDB786428:LDB786438 LMX786428:LMX786438 LWT786428:LWT786438 MGP786428:MGP786438 MQL786428:MQL786438 NAH786428:NAH786438 NKD786428:NKD786438 NTZ786428:NTZ786438 ODV786428:ODV786438 ONR786428:ONR786438 OXN786428:OXN786438 PHJ786428:PHJ786438 PRF786428:PRF786438 QBB786428:QBB786438 QKX786428:QKX786438 QUT786428:QUT786438 REP786428:REP786438 ROL786428:ROL786438 RYH786428:RYH786438 SID786428:SID786438 SRZ786428:SRZ786438 TBV786428:TBV786438 TLR786428:TLR786438 TVN786428:TVN786438 UFJ786428:UFJ786438 UPF786428:UPF786438 UZB786428:UZB786438 VIX786428:VIX786438 VST786428:VST786438 WCP786428:WCP786438 WML786428:WML786438 WWH786428:WWH786438 Y851964:Y851974 JV851964:JV851974 TR851964:TR851974 ADN851964:ADN851974 ANJ851964:ANJ851974 AXF851964:AXF851974 BHB851964:BHB851974 BQX851964:BQX851974 CAT851964:CAT851974 CKP851964:CKP851974 CUL851964:CUL851974 DEH851964:DEH851974 DOD851964:DOD851974 DXZ851964:DXZ851974 EHV851964:EHV851974 ERR851964:ERR851974 FBN851964:FBN851974 FLJ851964:FLJ851974 FVF851964:FVF851974 GFB851964:GFB851974 GOX851964:GOX851974 GYT851964:GYT851974 HIP851964:HIP851974 HSL851964:HSL851974 ICH851964:ICH851974 IMD851964:IMD851974 IVZ851964:IVZ851974 JFV851964:JFV851974 JPR851964:JPR851974 JZN851964:JZN851974 KJJ851964:KJJ851974 KTF851964:KTF851974 LDB851964:LDB851974 LMX851964:LMX851974 LWT851964:LWT851974 MGP851964:MGP851974 MQL851964:MQL851974 NAH851964:NAH851974 NKD851964:NKD851974 NTZ851964:NTZ851974 ODV851964:ODV851974 ONR851964:ONR851974 OXN851964:OXN851974 PHJ851964:PHJ851974 PRF851964:PRF851974 QBB851964:QBB851974 QKX851964:QKX851974 QUT851964:QUT851974 REP851964:REP851974 ROL851964:ROL851974 RYH851964:RYH851974 SID851964:SID851974 SRZ851964:SRZ851974 TBV851964:TBV851974 TLR851964:TLR851974 TVN851964:TVN851974 UFJ851964:UFJ851974 UPF851964:UPF851974 UZB851964:UZB851974 VIX851964:VIX851974 VST851964:VST851974 WCP851964:WCP851974 WML851964:WML851974 WWH851964:WWH851974 Y917500:Y917510 JV917500:JV917510 TR917500:TR917510 ADN917500:ADN917510 ANJ917500:ANJ917510 AXF917500:AXF917510 BHB917500:BHB917510 BQX917500:BQX917510 CAT917500:CAT917510 CKP917500:CKP917510 CUL917500:CUL917510 DEH917500:DEH917510 DOD917500:DOD917510 DXZ917500:DXZ917510 EHV917500:EHV917510 ERR917500:ERR917510 FBN917500:FBN917510 FLJ917500:FLJ917510 FVF917500:FVF917510 GFB917500:GFB917510 GOX917500:GOX917510 GYT917500:GYT917510 HIP917500:HIP917510 HSL917500:HSL917510 ICH917500:ICH917510 IMD917500:IMD917510 IVZ917500:IVZ917510 JFV917500:JFV917510 JPR917500:JPR917510 JZN917500:JZN917510 KJJ917500:KJJ917510 KTF917500:KTF917510 LDB917500:LDB917510 LMX917500:LMX917510 LWT917500:LWT917510 MGP917500:MGP917510 MQL917500:MQL917510 NAH917500:NAH917510 NKD917500:NKD917510 NTZ917500:NTZ917510 ODV917500:ODV917510 ONR917500:ONR917510 OXN917500:OXN917510 PHJ917500:PHJ917510 PRF917500:PRF917510 QBB917500:QBB917510 QKX917500:QKX917510 QUT917500:QUT917510 REP917500:REP917510 ROL917500:ROL917510 RYH917500:RYH917510 SID917500:SID917510 SRZ917500:SRZ917510 TBV917500:TBV917510 TLR917500:TLR917510 TVN917500:TVN917510 UFJ917500:UFJ917510 UPF917500:UPF917510 UZB917500:UZB917510 VIX917500:VIX917510 VST917500:VST917510 WCP917500:WCP917510 WML917500:WML917510 WWH917500:WWH917510 Y983036:Y983046 JV983036:JV983046 TR983036:TR983046 ADN983036:ADN983046 ANJ983036:ANJ983046 AXF983036:AXF983046 BHB983036:BHB983046 BQX983036:BQX983046 CAT983036:CAT983046 CKP983036:CKP983046 CUL983036:CUL983046 DEH983036:DEH983046 DOD983036:DOD983046 DXZ983036:DXZ983046 EHV983036:EHV983046 ERR983036:ERR983046 FBN983036:FBN983046 FLJ983036:FLJ983046 FVF983036:FVF983046 GFB983036:GFB983046 GOX983036:GOX983046 GYT983036:GYT983046 HIP983036:HIP983046 HSL983036:HSL983046 ICH983036:ICH983046 IMD983036:IMD983046 IVZ983036:IVZ983046 JFV983036:JFV983046 JPR983036:JPR983046 JZN983036:JZN983046 KJJ983036:KJJ983046 KTF983036:KTF983046 LDB983036:LDB983046 LMX983036:LMX983046 LWT983036:LWT983046 MGP983036:MGP983046 MQL983036:MQL983046 NAH983036:NAH983046 NKD983036:NKD983046 NTZ983036:NTZ983046 ODV983036:ODV983046 ONR983036:ONR983046 OXN983036:OXN983046 PHJ983036:PHJ983046 PRF983036:PRF983046 QBB983036:QBB983046 QKX983036:QKX983046 QUT983036:QUT983046 REP983036:REP983046 ROL983036:ROL983046 RYH983036:RYH983046 SID983036:SID983046 SRZ983036:SRZ983046 TBV983036:TBV983046 TLR983036:TLR983046 TVN983036:TVN983046 UFJ983036:UFJ983046 UPF983036:UPF983046 UZB983036:UZB983046 VIX983036:VIX983046 JC59:JC79" xr:uid="{00000000-0002-0000-0000-000005000000}">
      <formula1>25</formula1>
      <formula2>50</formula2>
    </dataValidation>
    <dataValidation allowBlank="1" showInputMessage="1" showErrorMessage="1" promptTitle="Spojení přes fyzické osoby" prompt="Uveďte všechny podnikatele, kteří jsou spojeni (podíl přes 50%) prostřednictvím fyzické osoby nebo skupiny fyzických osob (nepodnikatelů) jednajících společně a zároveň působících na stejném nebo sousedním trhu." sqref="B65545:C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B131081:C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B196617:C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B262153:C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B327689:C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B393225:C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B458761:C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B524297:C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B589833:C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B655369:C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B720905:C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B786441:C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B851977:C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B917513:C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B983049:C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xr:uid="{00000000-0002-0000-0000-000006000000}"/>
    <dataValidation allowBlank="1" showErrorMessage="1" promptTitle="Spojený (propojený):" prompt="Uveďte všechny podnikatele, kteří mají „vazbu“ na žadatele vyšší než 50% a dále všechny podnikatele, kteří jsou s těmito podnikateli spojeni („vazba“ vyšší než 50%), a to buď bezprostředně, nebo jako součást řetězce spojených podnikatelů." sqref="B20 F35:F46 F20 B26:B53 B73 B25:E25 F26:F33" xr:uid="{00000000-0002-0000-0000-000007000000}"/>
    <dataValidation allowBlank="1" showErrorMessage="1" promptTitle="Uzavřené účetní období" prompt="Vložte hodnoty za jednotlivé spojené podnikatele, a to vždy za jejich poslední uzavřené účetní období. Období se nemusí za jednotlivé propojené podnikatele shodovat)." sqref="AD25 K25 U25" xr:uid="{00000000-0002-0000-0000-000008000000}"/>
    <dataValidation type="list" allowBlank="1" showInputMessage="1" showErrorMessage="1" sqref="I14" xr:uid="{00000000-0002-0000-0000-000009000000}">
      <formula1>ANONE</formula1>
    </dataValidation>
    <dataValidation allowBlank="1" showErrorMessage="1" promptTitle="Partnerský podnik" prompt="Uveďte všechny podnikatele, kteří mají „vazbu“ na žadatele vyšší nebo rovnu 25% a menší nebo rovnu 50%. Dále pak všechny podnikatele, kteří jsou spojeni s partnerem („vazba“ vyšší než 50% na tohoto podnikatele)." sqref="B58:F58" xr:uid="{00000000-0002-0000-0000-00000A000000}"/>
    <dataValidation type="whole" allowBlank="1" showErrorMessage="1" errorTitle="Partnerský podnikatel" error="Hodnota musí být v intervalu min. 25%  (včetně) a max. 50% (včetně)." promptTitle="Podíl u podnikatele" prompt="V případě partnera s přímou vazbou na žadatele zadejte procentuální výši „vazby“ (od 25% včetně  - do 50% včetně). U podnikatelů spojených s partnerem zadejte stejné procento, jako je výše „vazby“ partnera vůči žadateli._x000a_" sqref="N58:N72 N74:N79 X58:X72 X74:X79 AG58:AG72 AG74:AG79" xr:uid="{00000000-0002-0000-0000-00000B000000}">
      <formula1>25</formula1>
      <formula2>50</formula2>
    </dataValidation>
    <dataValidation allowBlank="1" showErrorMessage="1" sqref="B59:E72" xr:uid="{00000000-0002-0000-0000-00000C000000}"/>
    <dataValidation type="whole" allowBlank="1" errorTitle="Partnerský podnikatel" error="Hodnota musí být v intervalu min. 25%  (včetně) a max. 50% (včetně)." promptTitle="Podíl u podnikatele" prompt="V případě partnera s přímou vazbou na žadatele zadejte procentuální výši „vazby“ (od 25% včetně  - do 50% včetně). U podnikatelů spojených s partnerem zadejte stejné procento, jako je výše „vazby“ partnera vůči žadateli._x000a_" sqref="AD74:AF79 AD58:AF72 U74:W79 U58:W72" xr:uid="{00000000-0002-0000-0000-00000D000000}">
      <formula1>25</formula1>
      <formula2>50</formula2>
    </dataValidation>
    <dataValidation allowBlank="1" showInputMessage="1" sqref="K58:M72 K74:M79" xr:uid="{00000000-0002-0000-0000-00000E000000}"/>
    <dataValidation type="list" operator="equal" allowBlank="1" showInputMessage="1" showErrorMessage="1" sqref="I12:L12" xr:uid="{00000000-0002-0000-0000-00000F000000}">
      <formula1>ciselnik</formula1>
    </dataValidation>
  </dataValidations>
  <pageMargins left="0.23622047244094491" right="0.19685039370078741" top="0.23622047244094491" bottom="0.23622047244094491" header="0.11811023622047245" footer="0.11811023622047245"/>
  <pageSetup paperSize="9" scale="63" orientation="landscape" r:id="rId1"/>
  <rowBreaks count="1" manualBreakCount="1">
    <brk id="100" max="16383" man="1"/>
  </rowBreaks>
  <ignoredErrors>
    <ignoredError sqref="T25:T34 T48:T49 AC48:AC51 AC53 T58:T72 AC58:AC72 T74:T79 AC74:AC79 T50:T53 T35:T46 AC25 AC26:AC46" evalError="1"/>
    <ignoredError sqref="AC52" evalError="1" 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35" id="{A7C842A3-2BE3-42E0-B18C-B5FD9C570F80}">
            <xm:f>$I$12='Výpočty MSP'!$A$46</xm:f>
            <x14:dxf>
              <fill>
                <patternFill>
                  <bgColor theme="1"/>
                </patternFill>
              </fill>
            </x14:dxf>
          </x14:cfRule>
          <xm:sqref>I14:L14 T20:W20 AC20:AF20</xm:sqref>
        </x14:conditionalFormatting>
        <x14:conditionalFormatting xmlns:xm="http://schemas.microsoft.com/office/excel/2006/main">
          <x14:cfRule type="expression" priority="25" id="{FC78AD4A-AC5F-409A-9C0F-035FECA1EA8A}">
            <xm:f>J25:J46='Výpočty MSP'!$A$61</xm:f>
            <x14:dxf>
              <fill>
                <patternFill>
                  <bgColor rgb="FFFFC000"/>
                </patternFill>
              </fill>
            </x14:dxf>
          </x14:cfRule>
          <xm:sqref>K25:K46</xm:sqref>
        </x14:conditionalFormatting>
        <x14:conditionalFormatting xmlns:xm="http://schemas.microsoft.com/office/excel/2006/main">
          <x14:cfRule type="expression" priority="22" id="{4B955C8B-3513-4C7F-975C-9AB9D99536A2}">
            <xm:f>J48:J53='Výpočty MSP'!$A$61</xm:f>
            <x14:dxf>
              <fill>
                <patternFill>
                  <bgColor rgb="FFFFC000"/>
                </patternFill>
              </fill>
            </x14:dxf>
          </x14:cfRule>
          <xm:sqref>K48:K53 K74:K79</xm:sqref>
        </x14:conditionalFormatting>
        <x14:conditionalFormatting xmlns:xm="http://schemas.microsoft.com/office/excel/2006/main">
          <x14:cfRule type="expression" priority="19" id="{AD4AAD5D-A349-44EF-A161-6FF0F4325ABE}">
            <xm:f>J58:J72='Výpočty MSP'!$A$61</xm:f>
            <x14:dxf>
              <fill>
                <patternFill>
                  <bgColor rgb="FFFFC000"/>
                </patternFill>
              </fill>
            </x14:dxf>
          </x14:cfRule>
          <xm:sqref>K58:K72</xm:sqref>
        </x14:conditionalFormatting>
        <x14:conditionalFormatting xmlns:xm="http://schemas.microsoft.com/office/excel/2006/main">
          <x14:cfRule type="expression" priority="134" id="{EE2CA0E8-02A0-4B98-9942-28CC4C38680B}">
            <xm:f>'Výpočty MSP'!$A$46</xm:f>
            <x14:dxf/>
          </x14:cfRule>
          <x14:cfRule type="expression" priority="133" id="{F0D07001-F42F-48A9-A535-B38B38AB57E1}">
            <xm:f>$I$12='Výpočty MSP'!$A$46</xm:f>
            <x14:dxf>
              <fill>
                <patternFill>
                  <bgColor rgb="FFFFC000"/>
                </patternFill>
              </fill>
            </x14:dxf>
          </x14:cfRule>
          <xm:sqref>K20:M20</xm:sqref>
        </x14:conditionalFormatting>
        <x14:conditionalFormatting xmlns:xm="http://schemas.microsoft.com/office/excel/2006/main">
          <x14:cfRule type="expression" priority="24" id="{51289532-28B4-4ED1-A14A-D85A35CC056F}">
            <xm:f>J25:J46='Výpočty MSP'!$A$61</xm:f>
            <x14:dxf>
              <fill>
                <patternFill>
                  <bgColor rgb="FFFFC000"/>
                </patternFill>
              </fill>
            </x14:dxf>
          </x14:cfRule>
          <xm:sqref>L25:L46</xm:sqref>
        </x14:conditionalFormatting>
        <x14:conditionalFormatting xmlns:xm="http://schemas.microsoft.com/office/excel/2006/main">
          <x14:cfRule type="expression" priority="21" id="{D4545D81-8C9B-43C9-A282-D52F03AECF6A}">
            <xm:f>J48:J53='Výpočty MSP'!$A$61</xm:f>
            <x14:dxf>
              <fill>
                <patternFill>
                  <bgColor rgb="FFFFC000"/>
                </patternFill>
              </fill>
            </x14:dxf>
          </x14:cfRule>
          <xm:sqref>L48:L53 L74:L79</xm:sqref>
        </x14:conditionalFormatting>
        <x14:conditionalFormatting xmlns:xm="http://schemas.microsoft.com/office/excel/2006/main">
          <x14:cfRule type="expression" priority="18" id="{98615FA2-C64B-4B47-B639-A00DCB80008C}">
            <xm:f>J58:J72='Výpočty MSP'!$A$61</xm:f>
            <x14:dxf>
              <fill>
                <patternFill>
                  <bgColor rgb="FFFFC000"/>
                </patternFill>
              </fill>
            </x14:dxf>
          </x14:cfRule>
          <xm:sqref>L58:L72</xm:sqref>
        </x14:conditionalFormatting>
        <x14:conditionalFormatting xmlns:xm="http://schemas.microsoft.com/office/excel/2006/main">
          <x14:cfRule type="expression" priority="23" id="{246A94CF-76D1-4407-A970-585018A399CF}">
            <xm:f>J25:J46='Výpočty MSP'!$A$61</xm:f>
            <x14:dxf>
              <fill>
                <patternFill>
                  <bgColor rgb="FFFFC000"/>
                </patternFill>
              </fill>
            </x14:dxf>
          </x14:cfRule>
          <xm:sqref>M25:M46</xm:sqref>
        </x14:conditionalFormatting>
        <x14:conditionalFormatting xmlns:xm="http://schemas.microsoft.com/office/excel/2006/main">
          <x14:cfRule type="expression" priority="20" id="{7DA91C46-DA28-4128-8F01-24DF3BD2117D}">
            <xm:f>J48:J53='Výpočty MSP'!$A$61</xm:f>
            <x14:dxf>
              <fill>
                <patternFill>
                  <bgColor rgb="FFFFC000"/>
                </patternFill>
              </fill>
            </x14:dxf>
          </x14:cfRule>
          <xm:sqref>M48:M53 M74:M79</xm:sqref>
        </x14:conditionalFormatting>
        <x14:conditionalFormatting xmlns:xm="http://schemas.microsoft.com/office/excel/2006/main">
          <x14:cfRule type="expression" priority="17" id="{478A4830-73F7-40DC-B09E-4943061A1F55}">
            <xm:f>J58:J72='Výpočty MSP'!$A$61</xm:f>
            <x14:dxf>
              <fill>
                <patternFill>
                  <bgColor rgb="FFFFC000"/>
                </patternFill>
              </fill>
            </x14:dxf>
          </x14:cfRule>
          <xm:sqref>M58:M72</xm:sqref>
        </x14:conditionalFormatting>
        <x14:conditionalFormatting xmlns:xm="http://schemas.microsoft.com/office/excel/2006/main">
          <x14:cfRule type="expression" priority="16" id="{AA8DBFA3-96EF-408B-8883-4BBF5015F547}">
            <xm:f>J58:J72='Výpočty MSP'!$A$61</xm:f>
            <x14:dxf>
              <fill>
                <patternFill>
                  <bgColor rgb="FFFFC000"/>
                </patternFill>
              </fill>
            </x14:dxf>
          </x14:cfRule>
          <xm:sqref>N58:N72</xm:sqref>
        </x14:conditionalFormatting>
        <x14:conditionalFormatting xmlns:xm="http://schemas.microsoft.com/office/excel/2006/main">
          <x14:cfRule type="expression" priority="12" id="{4F351D30-FA04-4626-97A0-FFCA6C2D9EEC}">
            <xm:f>J74:J79='Výpočty MSP'!$A$61</xm:f>
            <x14:dxf>
              <fill>
                <patternFill>
                  <bgColor rgb="FFFFC000"/>
                </patternFill>
              </fill>
            </x14:dxf>
          </x14:cfRule>
          <xm:sqref>N74:N79</xm:sqref>
        </x14:conditionalFormatting>
        <x14:conditionalFormatting xmlns:xm="http://schemas.microsoft.com/office/excel/2006/main">
          <x14:cfRule type="expression" priority="63" id="{88A28837-9905-4456-AD0A-EFC9D40A904A}">
            <xm:f>J25:J46='Výpočty MSP'!$A$61</xm:f>
            <x14:dxf>
              <fill>
                <patternFill>
                  <bgColor theme="1"/>
                </patternFill>
              </fill>
            </x14:dxf>
          </x14:cfRule>
          <xm:sqref>T25:T46</xm:sqref>
        </x14:conditionalFormatting>
        <x14:conditionalFormatting xmlns:xm="http://schemas.microsoft.com/office/excel/2006/main">
          <x14:cfRule type="expression" priority="50" id="{549D7FBF-9B5D-47E3-9F1C-8A5596EEBE65}">
            <xm:f>J48:J53='Výpočty MSP'!$A$61</xm:f>
            <x14:dxf>
              <fill>
                <patternFill>
                  <bgColor theme="1"/>
                </patternFill>
              </fill>
            </x14:dxf>
          </x14:cfRule>
          <xm:sqref>T48:T53 T74:T79</xm:sqref>
        </x14:conditionalFormatting>
        <x14:conditionalFormatting xmlns:xm="http://schemas.microsoft.com/office/excel/2006/main">
          <x14:cfRule type="expression" priority="45" id="{BBD38CE2-A208-46D3-BA23-E1ECDFEC14A0}">
            <xm:f>J58:J72='Výpočty MSP'!$A$61</xm:f>
            <x14:dxf>
              <fill>
                <patternFill>
                  <bgColor theme="1"/>
                </patternFill>
              </fill>
            </x14:dxf>
          </x14:cfRule>
          <xm:sqref>T58:T72</xm:sqref>
        </x14:conditionalFormatting>
        <x14:conditionalFormatting xmlns:xm="http://schemas.microsoft.com/office/excel/2006/main">
          <x14:cfRule type="expression" priority="60" id="{7B21BB4B-C45E-424E-B8FD-57A65C06D86F}">
            <xm:f>J25:J46='Výpočty MSP'!$A$61</xm:f>
            <x14:dxf>
              <font>
                <color theme="0"/>
              </font>
              <fill>
                <patternFill>
                  <bgColor theme="1"/>
                </patternFill>
              </fill>
            </x14:dxf>
          </x14:cfRule>
          <xm:sqref>U25:U46</xm:sqref>
        </x14:conditionalFormatting>
        <x14:conditionalFormatting xmlns:xm="http://schemas.microsoft.com/office/excel/2006/main">
          <x14:cfRule type="expression" priority="53" id="{F128A2FD-F369-4770-99D3-669CA83DF844}">
            <xm:f>J48:J53='Výpočty MSP'!$A$61</xm:f>
            <x14:dxf>
              <font>
                <color theme="0"/>
              </font>
              <fill>
                <patternFill>
                  <bgColor theme="1"/>
                </patternFill>
              </fill>
            </x14:dxf>
          </x14:cfRule>
          <xm:sqref>U48:U53 U74:U79</xm:sqref>
        </x14:conditionalFormatting>
        <x14:conditionalFormatting xmlns:xm="http://schemas.microsoft.com/office/excel/2006/main">
          <x14:cfRule type="expression" priority="41" id="{739CBD68-1B87-406B-AC3A-593FEA02329B}">
            <xm:f>J58:J72='Výpočty MSP'!$A$61</xm:f>
            <x14:dxf>
              <font>
                <color theme="0"/>
              </font>
              <fill>
                <patternFill>
                  <bgColor theme="1"/>
                </patternFill>
              </fill>
            </x14:dxf>
          </x14:cfRule>
          <xm:sqref>U58:U72</xm:sqref>
        </x14:conditionalFormatting>
        <x14:conditionalFormatting xmlns:xm="http://schemas.microsoft.com/office/excel/2006/main">
          <x14:cfRule type="expression" priority="11" id="{91C4AA2A-B352-40F4-8883-5873A934223F}">
            <xm:f>$I$12='Výpočty MSP'!$A$46</xm:f>
            <x14:dxf>
              <font>
                <color theme="0"/>
              </font>
              <fill>
                <patternFill>
                  <bgColor theme="1"/>
                </patternFill>
              </fill>
            </x14:dxf>
          </x14:cfRule>
          <xm:sqref>U20:W20</xm:sqref>
        </x14:conditionalFormatting>
        <x14:conditionalFormatting xmlns:xm="http://schemas.microsoft.com/office/excel/2006/main">
          <x14:cfRule type="expression" priority="59" id="{74E83BAB-4E81-44E0-AEA9-446B0E6275C7}">
            <xm:f>J25:J46='Výpočty MSP'!$A$61</xm:f>
            <x14:dxf>
              <font>
                <color theme="0"/>
              </font>
              <fill>
                <patternFill>
                  <bgColor theme="1"/>
                </patternFill>
              </fill>
            </x14:dxf>
          </x14:cfRule>
          <xm:sqref>V25:V46</xm:sqref>
        </x14:conditionalFormatting>
        <x14:conditionalFormatting xmlns:xm="http://schemas.microsoft.com/office/excel/2006/main">
          <x14:cfRule type="expression" priority="52" id="{10663112-99E5-487B-B178-977298AB46C6}">
            <xm:f>J48:J53='Výpočty MSP'!$A$61</xm:f>
            <x14:dxf>
              <font>
                <color theme="0"/>
              </font>
              <fill>
                <patternFill>
                  <bgColor theme="1"/>
                </patternFill>
              </fill>
            </x14:dxf>
          </x14:cfRule>
          <xm:sqref>V48:V53 V74:V79</xm:sqref>
        </x14:conditionalFormatting>
        <x14:conditionalFormatting xmlns:xm="http://schemas.microsoft.com/office/excel/2006/main">
          <x14:cfRule type="expression" priority="40" id="{0D6E28B1-AA62-49F9-A7F5-46B368DF5B02}">
            <xm:f>J58:J72='Výpočty MSP'!$A$61</xm:f>
            <x14:dxf>
              <font>
                <color theme="0"/>
              </font>
              <fill>
                <patternFill>
                  <bgColor theme="1"/>
                </patternFill>
              </fill>
            </x14:dxf>
          </x14:cfRule>
          <xm:sqref>V58:V72</xm:sqref>
        </x14:conditionalFormatting>
        <x14:conditionalFormatting xmlns:xm="http://schemas.microsoft.com/office/excel/2006/main">
          <x14:cfRule type="expression" priority="58" id="{F106A2CF-A996-43FC-ADF4-7BABC14E6952}">
            <xm:f>J25:J46='Výpočty MSP'!$A$61</xm:f>
            <x14:dxf>
              <font>
                <color theme="0"/>
              </font>
              <fill>
                <patternFill>
                  <bgColor theme="1"/>
                </patternFill>
              </fill>
            </x14:dxf>
          </x14:cfRule>
          <xm:sqref>W25:W46</xm:sqref>
        </x14:conditionalFormatting>
        <x14:conditionalFormatting xmlns:xm="http://schemas.microsoft.com/office/excel/2006/main">
          <x14:cfRule type="expression" priority="51" id="{38933768-8618-48C1-A1F6-3DCCA792C3D5}">
            <xm:f>J48:J53='Výpočty MSP'!$A$61</xm:f>
            <x14:dxf>
              <font>
                <color theme="0"/>
              </font>
              <fill>
                <patternFill>
                  <bgColor theme="1"/>
                </patternFill>
              </fill>
            </x14:dxf>
          </x14:cfRule>
          <xm:sqref>W48:W53 W74:W79</xm:sqref>
        </x14:conditionalFormatting>
        <x14:conditionalFormatting xmlns:xm="http://schemas.microsoft.com/office/excel/2006/main">
          <x14:cfRule type="expression" priority="39" id="{99ABDE8D-696A-423C-81DB-CA3F6B7944A8}">
            <xm:f>J58:J72='Výpočty MSP'!$A$61</xm:f>
            <x14:dxf>
              <font>
                <color theme="0"/>
              </font>
              <fill>
                <patternFill>
                  <bgColor theme="1"/>
                </patternFill>
              </fill>
            </x14:dxf>
          </x14:cfRule>
          <xm:sqref>W58:W72</xm:sqref>
        </x14:conditionalFormatting>
        <x14:conditionalFormatting xmlns:xm="http://schemas.microsoft.com/office/excel/2006/main">
          <x14:cfRule type="expression" priority="38" id="{9F431A84-B0B0-4300-AE31-73BB379B2760}">
            <xm:f>J58:J72='Výpočty MSP'!$A$61</xm:f>
            <x14:dxf>
              <font>
                <color theme="0"/>
              </font>
              <fill>
                <patternFill>
                  <bgColor theme="1"/>
                </patternFill>
              </fill>
            </x14:dxf>
          </x14:cfRule>
          <xm:sqref>X58:X72</xm:sqref>
        </x14:conditionalFormatting>
        <x14:conditionalFormatting xmlns:xm="http://schemas.microsoft.com/office/excel/2006/main">
          <x14:cfRule type="expression" priority="30" id="{C1A2B7E7-F9DF-4B26-AC93-573A4804F5FD}">
            <xm:f>J74:J79='Výpočty MSP'!$A$61</xm:f>
            <x14:dxf>
              <font>
                <color theme="0"/>
              </font>
              <fill>
                <patternFill>
                  <bgColor theme="1"/>
                </patternFill>
              </fill>
            </x14:dxf>
          </x14:cfRule>
          <xm:sqref>X74:X79</xm:sqref>
        </x14:conditionalFormatting>
        <x14:conditionalFormatting xmlns:xm="http://schemas.microsoft.com/office/excel/2006/main">
          <x14:cfRule type="expression" priority="61" id="{12A2E487-DFD4-44EC-B8ED-39FAD6954907}">
            <xm:f>J25:J46='Výpočty MSP'!$A$61</xm:f>
            <x14:dxf>
              <fill>
                <patternFill>
                  <bgColor theme="1"/>
                </patternFill>
              </fill>
            </x14:dxf>
          </x14:cfRule>
          <xm:sqref>AC25:AC46</xm:sqref>
        </x14:conditionalFormatting>
        <x14:conditionalFormatting xmlns:xm="http://schemas.microsoft.com/office/excel/2006/main">
          <x14:cfRule type="expression" priority="49" id="{66F674FA-DC74-46AA-978D-CEA4CCC0B8ED}">
            <xm:f>J48:J53='Výpočty MSP'!$A$61</xm:f>
            <x14:dxf>
              <fill>
                <patternFill>
                  <bgColor theme="1"/>
                </patternFill>
              </fill>
            </x14:dxf>
          </x14:cfRule>
          <xm:sqref>AC48:AC53 AC74:AC79</xm:sqref>
        </x14:conditionalFormatting>
        <x14:conditionalFormatting xmlns:xm="http://schemas.microsoft.com/office/excel/2006/main">
          <x14:cfRule type="expression" priority="44" id="{FA9F7516-B081-41B9-88CF-95D66AD8F965}">
            <xm:f>J58:J72='Výpočty MSP'!$A$61</xm:f>
            <x14:dxf>
              <fill>
                <patternFill>
                  <bgColor theme="1"/>
                </patternFill>
              </fill>
            </x14:dxf>
          </x14:cfRule>
          <xm:sqref>AC58:AC72</xm:sqref>
        </x14:conditionalFormatting>
        <x14:conditionalFormatting xmlns:xm="http://schemas.microsoft.com/office/excel/2006/main">
          <x14:cfRule type="expression" priority="57" id="{DFE31421-AD63-4840-A210-DD20FBCB6CF9}">
            <xm:f>J25:J46='Výpočty MSP'!$A$61</xm:f>
            <x14:dxf>
              <font>
                <color theme="0"/>
              </font>
              <fill>
                <patternFill>
                  <bgColor theme="1"/>
                </patternFill>
              </fill>
            </x14:dxf>
          </x14:cfRule>
          <xm:sqref>AD25:AD46</xm:sqref>
        </x14:conditionalFormatting>
        <x14:conditionalFormatting xmlns:xm="http://schemas.microsoft.com/office/excel/2006/main">
          <x14:cfRule type="expression" priority="48" id="{8891521A-95A1-4AD3-AF9A-8ABC3CAC250F}">
            <xm:f>J48:J53='Výpočty MSP'!$A$61</xm:f>
            <x14:dxf>
              <font>
                <color theme="0"/>
              </font>
              <fill>
                <patternFill>
                  <bgColor theme="1"/>
                </patternFill>
              </fill>
            </x14:dxf>
          </x14:cfRule>
          <xm:sqref>AD48:AD53 AD74:AD79</xm:sqref>
        </x14:conditionalFormatting>
        <x14:conditionalFormatting xmlns:xm="http://schemas.microsoft.com/office/excel/2006/main">
          <x14:cfRule type="expression" priority="37" id="{F2863BD8-A57E-4CA4-AC38-7B1E6E9BD8F6}">
            <xm:f>J58:J72='Výpočty MSP'!$A$61</xm:f>
            <x14:dxf>
              <font>
                <color theme="0"/>
              </font>
              <fill>
                <patternFill>
                  <bgColor theme="1"/>
                </patternFill>
              </fill>
            </x14:dxf>
          </x14:cfRule>
          <xm:sqref>AD58:AD72</xm:sqref>
        </x14:conditionalFormatting>
        <x14:conditionalFormatting xmlns:xm="http://schemas.microsoft.com/office/excel/2006/main">
          <x14:cfRule type="expression" priority="10" id="{EF9565BA-C65E-41B2-9612-762CA169F5D8}">
            <xm:f>$I$12='Výpočty MSP'!$A$46</xm:f>
            <x14:dxf>
              <font>
                <color theme="0"/>
              </font>
            </x14:dxf>
          </x14:cfRule>
          <xm:sqref>AD20:AF20</xm:sqref>
        </x14:conditionalFormatting>
        <x14:conditionalFormatting xmlns:xm="http://schemas.microsoft.com/office/excel/2006/main">
          <x14:cfRule type="expression" priority="56" id="{DCAE0858-C3E5-4F72-A971-0ACA97B12212}">
            <xm:f>J25:J46='Výpočty MSP'!$A$61</xm:f>
            <x14:dxf>
              <font>
                <color theme="0"/>
              </font>
              <fill>
                <patternFill>
                  <bgColor theme="1"/>
                </patternFill>
              </fill>
            </x14:dxf>
          </x14:cfRule>
          <xm:sqref>AE25:AE46</xm:sqref>
        </x14:conditionalFormatting>
        <x14:conditionalFormatting xmlns:xm="http://schemas.microsoft.com/office/excel/2006/main">
          <x14:cfRule type="expression" priority="47" id="{CEE12590-B40B-4C45-8974-778CF551203A}">
            <xm:f>J48:J53='Výpočty MSP'!$A$61</xm:f>
            <x14:dxf>
              <font>
                <color theme="0"/>
              </font>
              <fill>
                <patternFill>
                  <bgColor theme="1"/>
                </patternFill>
              </fill>
            </x14:dxf>
          </x14:cfRule>
          <xm:sqref>AE48:AE53 AE74:AE79</xm:sqref>
        </x14:conditionalFormatting>
        <x14:conditionalFormatting xmlns:xm="http://schemas.microsoft.com/office/excel/2006/main">
          <x14:cfRule type="expression" priority="36" id="{9647D7E6-DD9F-4B9A-B181-121F92330A90}">
            <xm:f>J58:J72='Výpočty MSP'!$A$61</xm:f>
            <x14:dxf>
              <font>
                <color theme="0"/>
              </font>
              <fill>
                <patternFill>
                  <bgColor theme="1"/>
                </patternFill>
              </fill>
            </x14:dxf>
          </x14:cfRule>
          <xm:sqref>AE58:AE72</xm:sqref>
        </x14:conditionalFormatting>
        <x14:conditionalFormatting xmlns:xm="http://schemas.microsoft.com/office/excel/2006/main">
          <x14:cfRule type="expression" priority="55" id="{5F12371D-24F4-4455-8FF4-6DDB5FE6C243}">
            <xm:f>J25:J46='Výpočty MSP'!$A$61</xm:f>
            <x14:dxf>
              <font>
                <color theme="0"/>
              </font>
              <fill>
                <patternFill>
                  <bgColor theme="1"/>
                </patternFill>
              </fill>
            </x14:dxf>
          </x14:cfRule>
          <xm:sqref>AF25:AF46</xm:sqref>
        </x14:conditionalFormatting>
        <x14:conditionalFormatting xmlns:xm="http://schemas.microsoft.com/office/excel/2006/main">
          <x14:cfRule type="expression" priority="46" id="{0E41EB68-B5A7-45BB-B209-7E9FD901A82F}">
            <xm:f>J48:J53='Výpočty MSP'!$A$61</xm:f>
            <x14:dxf>
              <font>
                <color theme="0"/>
              </font>
              <fill>
                <patternFill>
                  <bgColor theme="1"/>
                </patternFill>
              </fill>
            </x14:dxf>
          </x14:cfRule>
          <xm:sqref>AF48:AF53 AF74:AF79</xm:sqref>
        </x14:conditionalFormatting>
        <x14:conditionalFormatting xmlns:xm="http://schemas.microsoft.com/office/excel/2006/main">
          <x14:cfRule type="expression" priority="35" id="{D7736A36-C1EF-4CD3-9474-0C22E768D7B3}">
            <xm:f>J58:J72='Výpočty MSP'!$A$61</xm:f>
            <x14:dxf>
              <font>
                <color theme="0"/>
              </font>
              <fill>
                <patternFill>
                  <bgColor theme="1"/>
                </patternFill>
              </fill>
            </x14:dxf>
          </x14:cfRule>
          <xm:sqref>AF58:AF72</xm:sqref>
        </x14:conditionalFormatting>
        <x14:conditionalFormatting xmlns:xm="http://schemas.microsoft.com/office/excel/2006/main">
          <x14:cfRule type="expression" priority="34" id="{3562EF7F-A3B0-4629-AB6B-E882077BB38A}">
            <xm:f>J58:J72='Výpočty MSP'!$A$61</xm:f>
            <x14:dxf>
              <font>
                <color theme="0"/>
              </font>
              <fill>
                <patternFill>
                  <bgColor theme="1"/>
                </patternFill>
              </fill>
            </x14:dxf>
          </x14:cfRule>
          <xm:sqref>AG58:AG72</xm:sqref>
        </x14:conditionalFormatting>
        <x14:conditionalFormatting xmlns:xm="http://schemas.microsoft.com/office/excel/2006/main">
          <x14:cfRule type="expression" priority="26" id="{76FD5085-A2B5-41D3-81B7-16E6254608FD}">
            <xm:f>J74:J79='Výpočty MSP'!$A$61</xm:f>
            <x14:dxf>
              <font>
                <color theme="0"/>
              </font>
              <fill>
                <patternFill>
                  <bgColor theme="1"/>
                </patternFill>
              </fill>
            </x14:dxf>
          </x14:cfRule>
          <xm:sqref>AG74:AG79</xm:sqref>
        </x14:conditionalFormatting>
      </x14:conditionalFormattings>
    </ext>
    <ext xmlns:x14="http://schemas.microsoft.com/office/spreadsheetml/2009/9/main" uri="{CCE6A557-97BC-4b89-ADB6-D9C93CAAB3DF}">
      <x14:dataValidations xmlns:xm="http://schemas.microsoft.com/office/excel/2006/main" xWindow="272" yWindow="429" count="2">
        <x14:dataValidation type="list" allowBlank="1" showInputMessage="1" showErrorMessage="1" xr:uid="{00000000-0002-0000-0000-000010000000}">
          <x14:formula1>
            <xm:f>'Výpočty MSP'!$A$52:$A$54</xm:f>
          </x14:formula1>
          <xm:sqref>J74:J79 J26:J46 J48:J53 J58:J72</xm:sqref>
        </x14:dataValidation>
        <x14:dataValidation type="list" allowBlank="1" showInputMessage="1" showErrorMessage="1" promptTitle="Rok posledního uzavř. období" xr:uid="{00000000-0002-0000-0000-000011000000}">
          <x14:formula1>
            <xm:f>'Výpočty MSP'!$A$52:$A$54</xm:f>
          </x14:formula1>
          <xm:sqref>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sheetPr>
  <dimension ref="A1:AA90"/>
  <sheetViews>
    <sheetView showGridLines="0" topLeftCell="A34" zoomScale="165" zoomScaleNormal="115" zoomScaleSheetLayoutView="85" zoomScalePageLayoutView="115" workbookViewId="0">
      <selection activeCell="C23" sqref="C23"/>
    </sheetView>
  </sheetViews>
  <sheetFormatPr defaultColWidth="9.1796875" defaultRowHeight="14" x14ac:dyDescent="0.3"/>
  <cols>
    <col min="1" max="1" width="39.54296875" style="47" customWidth="1"/>
    <col min="2" max="2" width="17.81640625" style="47" customWidth="1"/>
    <col min="3" max="3" width="16.26953125" style="47" customWidth="1"/>
    <col min="4" max="4" width="15" style="47" customWidth="1"/>
    <col min="5" max="5" width="11.453125" style="47" customWidth="1"/>
    <col min="6" max="6" width="11.54296875" style="47" customWidth="1"/>
    <col min="7" max="7" width="13.453125" style="47" customWidth="1"/>
    <col min="8" max="8" width="18.54296875" style="47" customWidth="1"/>
    <col min="9" max="9" width="11.81640625" style="47" customWidth="1"/>
    <col min="10" max="10" width="11.7265625" style="47" customWidth="1"/>
    <col min="11" max="11" width="18.54296875" style="47" customWidth="1"/>
    <col min="12" max="13" width="11.81640625" style="47" customWidth="1"/>
    <col min="14" max="21" width="9.1796875" style="47" customWidth="1"/>
    <col min="22" max="24" width="9.1796875" style="47"/>
    <col min="25" max="27" width="9.54296875" style="47" bestFit="1" customWidth="1"/>
    <col min="28" max="16384" width="9.1796875" style="47"/>
  </cols>
  <sheetData>
    <row r="1" spans="1:27" ht="24" customHeight="1" x14ac:dyDescent="0.3">
      <c r="A1" s="383" t="s">
        <v>102</v>
      </c>
      <c r="B1" s="383"/>
      <c r="C1" s="383"/>
      <c r="D1" s="383"/>
    </row>
    <row r="2" spans="1:27" ht="14.5" thickBot="1" x14ac:dyDescent="0.35">
      <c r="D2" s="56"/>
    </row>
    <row r="3" spans="1:27" ht="16.5" customHeight="1" thickBot="1" x14ac:dyDescent="0.35">
      <c r="A3" s="87" t="s">
        <v>16</v>
      </c>
      <c r="B3" s="398">
        <f>SKUPINA!I6</f>
        <v>0</v>
      </c>
      <c r="C3" s="399"/>
      <c r="D3" s="400"/>
    </row>
    <row r="4" spans="1:27" ht="16.5" customHeight="1" thickBot="1" x14ac:dyDescent="0.35">
      <c r="B4" s="74"/>
      <c r="C4" s="74"/>
      <c r="D4" s="76"/>
    </row>
    <row r="5" spans="1:27" ht="16.5" customHeight="1" thickBot="1" x14ac:dyDescent="0.35">
      <c r="A5" s="395" t="s">
        <v>0</v>
      </c>
      <c r="B5" s="396"/>
      <c r="C5" s="397"/>
      <c r="D5" s="88">
        <f>SKUPINA!I8</f>
        <v>0</v>
      </c>
    </row>
    <row r="6" spans="1:27" ht="16.5" hidden="1" customHeight="1" thickBot="1" x14ac:dyDescent="0.35">
      <c r="A6" s="391" t="s">
        <v>91</v>
      </c>
      <c r="B6" s="392"/>
      <c r="C6" s="393"/>
      <c r="D6" s="75"/>
    </row>
    <row r="7" spans="1:27" ht="17.25" hidden="1" customHeight="1" thickBot="1" x14ac:dyDescent="0.35">
      <c r="A7" s="391" t="s">
        <v>90</v>
      </c>
      <c r="B7" s="392"/>
      <c r="C7" s="393"/>
      <c r="D7" s="77"/>
      <c r="Q7" s="49"/>
      <c r="R7" s="49"/>
      <c r="S7" s="49"/>
      <c r="T7" s="49"/>
      <c r="U7" s="49"/>
      <c r="V7" s="49"/>
      <c r="W7" s="49"/>
      <c r="X7" s="49"/>
      <c r="Y7" s="50"/>
      <c r="Z7" s="50"/>
      <c r="AA7" s="48"/>
    </row>
    <row r="8" spans="1:27" ht="15.75" customHeight="1" x14ac:dyDescent="0.3">
      <c r="A8" s="9"/>
      <c r="B8" s="9"/>
      <c r="C8" s="9"/>
      <c r="Y8" s="48"/>
      <c r="Z8" s="48"/>
      <c r="AA8" s="48"/>
    </row>
    <row r="9" spans="1:27" ht="17.25" customHeight="1" x14ac:dyDescent="0.3">
      <c r="A9" s="394" t="s">
        <v>88</v>
      </c>
      <c r="B9" s="394"/>
      <c r="C9" s="394"/>
      <c r="D9" s="394"/>
      <c r="Y9" s="48"/>
      <c r="Z9" s="48"/>
      <c r="AA9" s="48"/>
    </row>
    <row r="10" spans="1:27" ht="14.25" customHeight="1" x14ac:dyDescent="0.3">
      <c r="A10" s="9"/>
      <c r="B10" s="9"/>
      <c r="C10" s="9"/>
      <c r="Y10" s="48"/>
      <c r="Z10" s="48"/>
      <c r="AA10" s="48"/>
    </row>
    <row r="11" spans="1:27" s="8" customFormat="1" ht="20.25" customHeight="1" x14ac:dyDescent="0.25">
      <c r="A11" s="46" t="s">
        <v>18</v>
      </c>
      <c r="B11" s="11" t="s">
        <v>98</v>
      </c>
      <c r="C11" s="7" t="s">
        <v>96</v>
      </c>
      <c r="D11" s="7" t="s">
        <v>97</v>
      </c>
    </row>
    <row r="12" spans="1:27" s="8" customFormat="1" ht="12" x14ac:dyDescent="0.3">
      <c r="A12" s="15"/>
      <c r="B12" s="385"/>
      <c r="C12" s="385"/>
      <c r="D12" s="386"/>
    </row>
    <row r="13" spans="1:27" s="8" customFormat="1" ht="31.5" customHeight="1" x14ac:dyDescent="0.25">
      <c r="A13" s="54" t="s">
        <v>93</v>
      </c>
      <c r="B13" s="59">
        <f>SKUPINA!K20</f>
        <v>0</v>
      </c>
      <c r="C13" s="59">
        <f>SKUPINA!U20</f>
        <v>0</v>
      </c>
      <c r="D13" s="73">
        <f>SKUPINA!AD20</f>
        <v>0</v>
      </c>
      <c r="Q13" s="17"/>
    </row>
    <row r="14" spans="1:27" s="8" customFormat="1" ht="31.5" customHeight="1" x14ac:dyDescent="0.25">
      <c r="A14" s="54" t="s">
        <v>94</v>
      </c>
      <c r="B14" s="59">
        <v>0</v>
      </c>
      <c r="C14" s="59">
        <v>0</v>
      </c>
      <c r="D14" s="73">
        <v>0</v>
      </c>
      <c r="Q14" s="17"/>
    </row>
    <row r="15" spans="1:27" s="8" customFormat="1" ht="31.5" customHeight="1" x14ac:dyDescent="0.25">
      <c r="A15" s="54" t="s">
        <v>95</v>
      </c>
      <c r="B15" s="59">
        <v>0</v>
      </c>
      <c r="C15" s="59">
        <v>0</v>
      </c>
      <c r="D15" s="73">
        <v>0</v>
      </c>
      <c r="Q15" s="17"/>
    </row>
    <row r="16" spans="1:27" s="8" customFormat="1" ht="9.75" customHeight="1" x14ac:dyDescent="0.3">
      <c r="A16" s="12"/>
      <c r="B16" s="389"/>
      <c r="C16" s="389"/>
      <c r="D16" s="390"/>
      <c r="N16" s="17"/>
      <c r="O16" s="17"/>
    </row>
    <row r="17" spans="1:23" s="8" customFormat="1" ht="19.5" customHeight="1" x14ac:dyDescent="0.25">
      <c r="A17" s="54" t="s">
        <v>85</v>
      </c>
      <c r="B17" s="60">
        <f>SKUPINA!K90</f>
        <v>0</v>
      </c>
      <c r="C17" s="61">
        <f>SKUPINA!U90</f>
        <v>0</v>
      </c>
      <c r="D17" s="62">
        <f>SKUPINA!AD90</f>
        <v>0</v>
      </c>
      <c r="Q17" s="17"/>
    </row>
    <row r="18" spans="1:23" s="8" customFormat="1" ht="19.5" customHeight="1" x14ac:dyDescent="0.25">
      <c r="A18" s="55" t="s">
        <v>86</v>
      </c>
      <c r="B18" s="60">
        <f>SKUPINA!L90</f>
        <v>0</v>
      </c>
      <c r="C18" s="62">
        <f>SKUPINA!V90</f>
        <v>0</v>
      </c>
      <c r="D18" s="62">
        <f>SKUPINA!AE90</f>
        <v>0</v>
      </c>
      <c r="Q18" s="17"/>
      <c r="R18" s="17"/>
      <c r="S18" s="17"/>
      <c r="T18" s="17"/>
      <c r="U18" s="17"/>
    </row>
    <row r="19" spans="1:23" s="8" customFormat="1" ht="19.5" customHeight="1" x14ac:dyDescent="0.25">
      <c r="A19" s="55" t="s">
        <v>87</v>
      </c>
      <c r="B19" s="60">
        <f>SKUPINA!M90</f>
        <v>0</v>
      </c>
      <c r="C19" s="62">
        <f>SKUPINA!W90</f>
        <v>0</v>
      </c>
      <c r="D19" s="62">
        <f>SKUPINA!AF90</f>
        <v>0</v>
      </c>
      <c r="Q19" s="17"/>
      <c r="R19" s="17"/>
      <c r="S19" s="17"/>
      <c r="T19" s="17"/>
      <c r="U19" s="17"/>
      <c r="V19" s="17"/>
      <c r="W19" s="17"/>
    </row>
    <row r="20" spans="1:23" s="8" customFormat="1" ht="16.5" customHeight="1" x14ac:dyDescent="0.3">
      <c r="A20" s="12"/>
      <c r="B20" s="387" t="s">
        <v>11</v>
      </c>
      <c r="C20" s="387"/>
      <c r="D20" s="388"/>
    </row>
    <row r="21" spans="1:23" s="8" customFormat="1" ht="19.5" customHeight="1" x14ac:dyDescent="0.25">
      <c r="A21" s="55" t="s">
        <v>15</v>
      </c>
      <c r="B21" s="78">
        <f>IFERROR(IF($B$11=2020,B18/'Výpočty MSP'!$C$9,B18/'Výpočty MSP'!$C$9),"")</f>
        <v>0</v>
      </c>
      <c r="C21" s="78">
        <f>IFERROR(IF($C$8=2019,C18/'Výpočty MSP'!$C$9,C18/'Výpočty MSP'!$C$9),"")</f>
        <v>0</v>
      </c>
      <c r="D21" s="78">
        <f>IFERROR(IF($D$11=2018,D18/'Výpočty MSP'!$C$9,D18/'Výpočty MSP'!$C$9),"")</f>
        <v>0</v>
      </c>
    </row>
    <row r="22" spans="1:23" s="8" customFormat="1" ht="19.5" customHeight="1" x14ac:dyDescent="0.25">
      <c r="A22" s="55" t="s">
        <v>14</v>
      </c>
      <c r="B22" s="78">
        <f>IFERROR(IF($B$11=2020,B19/'Výpočty MSP'!$C$9,B19/'Výpočty MSP'!$C$9),"")</f>
        <v>0</v>
      </c>
      <c r="C22" s="78">
        <f>IFERROR(IF($C$8=2019,C19/'Výpočty MSP'!$C$9,C19/'Výpočty MSP'!$C$9),"")</f>
        <v>0</v>
      </c>
      <c r="D22" s="78">
        <f>IFERROR(IF($D$11=2018,D19/'Výpočty MSP'!$C$9,D19/'Výpočty MSP'!$C$9),"")</f>
        <v>0</v>
      </c>
    </row>
    <row r="23" spans="1:23" s="8" customFormat="1" ht="5.15" customHeight="1" x14ac:dyDescent="0.25">
      <c r="A23" s="12"/>
      <c r="B23" s="13"/>
      <c r="C23" s="13"/>
      <c r="D23" s="13"/>
    </row>
    <row r="24" spans="1:23" s="8" customFormat="1" ht="19.5" customHeight="1" x14ac:dyDescent="0.25">
      <c r="B24" s="70" t="str">
        <f>IF(B13="","",G52)</f>
        <v>DROBNÝ</v>
      </c>
      <c r="C24" s="70" t="str">
        <f>IF(C13="","",H52)</f>
        <v>DROBNÝ</v>
      </c>
      <c r="D24" s="70" t="str">
        <f>IF(B24=C24,"",I52)</f>
        <v/>
      </c>
      <c r="F24" s="8" t="str">
        <f>IF(OR(AND($B$24="drobný",$C$24="malý"),AND($B$24="malý",$C$24="drobný")),"malý",$G$54)</f>
        <v>DROBNÝ</v>
      </c>
      <c r="Q24" s="17"/>
    </row>
    <row r="25" spans="1:23" ht="7.5" customHeight="1" x14ac:dyDescent="0.3">
      <c r="A25" s="51"/>
      <c r="B25" s="14"/>
      <c r="C25" s="14"/>
      <c r="D25" s="14"/>
    </row>
    <row r="26" spans="1:23" ht="24" customHeight="1" x14ac:dyDescent="0.3">
      <c r="A26" s="57" t="s">
        <v>89</v>
      </c>
      <c r="B26" s="71" t="str">
        <f>IF(OR(AND($B$24="DROBNÝ",$C$24="MALÝ"),AND($B$24="MALÝ",$C$24="DROBNÝ")),"MALÝ",$G$54)</f>
        <v>DROBNÝ</v>
      </c>
      <c r="C26" s="58" t="s">
        <v>13</v>
      </c>
      <c r="D26" s="10"/>
      <c r="M26" s="48"/>
    </row>
    <row r="27" spans="1:23" s="52" customFormat="1" ht="25.5" customHeight="1" x14ac:dyDescent="0.35">
      <c r="A27" s="384" t="s">
        <v>23</v>
      </c>
      <c r="B27" s="384"/>
      <c r="C27" s="384"/>
      <c r="D27" s="384"/>
    </row>
    <row r="28" spans="1:23" ht="14.25" customHeight="1" x14ac:dyDescent="0.3">
      <c r="A28" s="57" t="s">
        <v>17</v>
      </c>
      <c r="B28" s="57"/>
      <c r="C28" s="57"/>
      <c r="D28" s="57"/>
    </row>
    <row r="29" spans="1:23" s="53" customFormat="1" ht="25.5" customHeight="1" x14ac:dyDescent="0.35">
      <c r="A29" s="380" t="s">
        <v>92</v>
      </c>
      <c r="B29" s="380"/>
      <c r="C29" s="380"/>
      <c r="D29" s="380"/>
    </row>
    <row r="30" spans="1:23" s="53" customFormat="1" ht="42" customHeight="1" x14ac:dyDescent="0.35">
      <c r="A30" s="380" t="s">
        <v>103</v>
      </c>
      <c r="B30" s="380"/>
      <c r="C30" s="380"/>
      <c r="D30" s="380"/>
    </row>
    <row r="31" spans="1:23" ht="45.75" customHeight="1" x14ac:dyDescent="0.3">
      <c r="A31" s="380" t="s">
        <v>101</v>
      </c>
      <c r="B31" s="380"/>
      <c r="C31" s="380"/>
      <c r="D31" s="380"/>
    </row>
    <row r="32" spans="1:23" ht="30.75" customHeight="1" x14ac:dyDescent="0.3">
      <c r="A32" s="380" t="s">
        <v>100</v>
      </c>
      <c r="B32" s="380"/>
      <c r="C32" s="380"/>
      <c r="D32" s="380"/>
    </row>
    <row r="33" spans="1:12" ht="43.15" customHeight="1" x14ac:dyDescent="0.3">
      <c r="A33" s="380" t="s">
        <v>105</v>
      </c>
      <c r="B33" s="380"/>
      <c r="C33" s="380"/>
      <c r="D33" s="380"/>
    </row>
    <row r="34" spans="1:12" ht="30.75" customHeight="1" x14ac:dyDescent="0.3">
      <c r="A34" s="380" t="s">
        <v>106</v>
      </c>
      <c r="B34" s="380"/>
      <c r="C34" s="380"/>
      <c r="D34" s="380"/>
    </row>
    <row r="35" spans="1:12" ht="30.75" customHeight="1" x14ac:dyDescent="0.3">
      <c r="A35" s="382" t="s">
        <v>104</v>
      </c>
      <c r="B35" s="382"/>
      <c r="C35" s="382"/>
      <c r="D35" s="382"/>
    </row>
    <row r="36" spans="1:12" ht="18.75" customHeight="1" x14ac:dyDescent="0.3">
      <c r="A36" s="381" t="s">
        <v>21</v>
      </c>
      <c r="B36" s="381"/>
      <c r="C36" s="381"/>
      <c r="D36" s="16">
        <f>SKUPINA!I10</f>
        <v>0</v>
      </c>
    </row>
    <row r="37" spans="1:12" ht="5.15" customHeight="1" x14ac:dyDescent="0.3">
      <c r="A37" s="18"/>
      <c r="B37" s="18"/>
      <c r="C37" s="18"/>
      <c r="H37" s="48"/>
      <c r="I37" s="48"/>
      <c r="J37" s="48"/>
    </row>
    <row r="38" spans="1:12" ht="26.25" customHeight="1" x14ac:dyDescent="0.3">
      <c r="A38" s="379" t="s">
        <v>19</v>
      </c>
      <c r="B38" s="379"/>
      <c r="C38" s="379" t="s">
        <v>20</v>
      </c>
      <c r="D38" s="379"/>
      <c r="H38" s="48"/>
      <c r="I38" s="48"/>
      <c r="J38" s="48"/>
    </row>
    <row r="39" spans="1:12" ht="36" customHeight="1" x14ac:dyDescent="0.3">
      <c r="A39" s="377"/>
      <c r="B39" s="378"/>
      <c r="C39" s="375"/>
      <c r="D39" s="376"/>
      <c r="H39" s="48"/>
      <c r="I39" s="48"/>
      <c r="J39" s="48"/>
      <c r="K39" s="48"/>
    </row>
    <row r="40" spans="1:12" ht="36" customHeight="1" x14ac:dyDescent="0.3">
      <c r="A40" s="377"/>
      <c r="B40" s="378"/>
      <c r="C40" s="375"/>
      <c r="D40" s="376"/>
      <c r="H40" s="48"/>
      <c r="I40" s="48"/>
      <c r="J40" s="48"/>
      <c r="K40" s="48"/>
    </row>
    <row r="41" spans="1:12" ht="36" customHeight="1" x14ac:dyDescent="0.3">
      <c r="A41" s="377"/>
      <c r="B41" s="378"/>
      <c r="C41" s="375"/>
      <c r="D41" s="376"/>
      <c r="H41" s="48"/>
    </row>
    <row r="42" spans="1:12" ht="14.5" x14ac:dyDescent="0.35">
      <c r="E42"/>
      <c r="F42"/>
      <c r="G42" s="65" t="str">
        <f>IF(B17="","",IF(B17&gt;=250,"4",IF(B17&gt;=50,"3",IF(B17&lt;10,"1","2"))))</f>
        <v>1</v>
      </c>
      <c r="H42" s="65" t="str">
        <f>IF(C17="","",IF(C17&gt;=250,"4",IF(C17&gt;=50,"3",IF(C17&lt;10,"1","2"))))</f>
        <v>1</v>
      </c>
      <c r="I42" s="65" t="str">
        <f>IF(D17="","",IF(D17&gt;=250,"4",IF(D17&gt;=50,"3",IF(D17&lt;10,"1","2"))))</f>
        <v>1</v>
      </c>
      <c r="J42" s="5">
        <f>IFERROR(VALUE(G42),"")</f>
        <v>1</v>
      </c>
      <c r="K42" s="5">
        <f>IFERROR(VALUE(H42),"")</f>
        <v>1</v>
      </c>
      <c r="L42" s="5">
        <f>IFERROR(VALUE(I42),"")</f>
        <v>1</v>
      </c>
    </row>
    <row r="43" spans="1:12" ht="14.5" x14ac:dyDescent="0.35">
      <c r="E43" t="b">
        <v>1</v>
      </c>
      <c r="F43" t="b">
        <v>1</v>
      </c>
      <c r="G43" s="66"/>
      <c r="H43" s="5"/>
      <c r="I43" s="67"/>
      <c r="J43" s="5">
        <f t="shared" ref="J43:L46" si="0">VALUE(G43)</f>
        <v>0</v>
      </c>
      <c r="K43" s="5">
        <f t="shared" si="0"/>
        <v>0</v>
      </c>
      <c r="L43" s="5">
        <f t="shared" si="0"/>
        <v>0</v>
      </c>
    </row>
    <row r="44" spans="1:12" ht="14.5" x14ac:dyDescent="0.35">
      <c r="E44" t="b">
        <v>1</v>
      </c>
      <c r="F44" t="b">
        <v>1</v>
      </c>
      <c r="G44" s="66"/>
      <c r="H44" s="5"/>
      <c r="I44" s="67"/>
      <c r="J44" s="5">
        <f t="shared" si="0"/>
        <v>0</v>
      </c>
      <c r="K44" s="5">
        <f t="shared" si="0"/>
        <v>0</v>
      </c>
      <c r="L44" s="5">
        <f t="shared" si="0"/>
        <v>0</v>
      </c>
    </row>
    <row r="45" spans="1:12" ht="15.75" customHeight="1" x14ac:dyDescent="0.35">
      <c r="E45"/>
      <c r="F45"/>
      <c r="G45" s="66"/>
      <c r="H45" s="5"/>
      <c r="I45" s="67"/>
      <c r="J45" s="5">
        <f t="shared" si="0"/>
        <v>0</v>
      </c>
      <c r="K45" s="5">
        <f t="shared" si="0"/>
        <v>0</v>
      </c>
      <c r="L45" s="5">
        <f t="shared" si="0"/>
        <v>0</v>
      </c>
    </row>
    <row r="46" spans="1:12" ht="14.5" x14ac:dyDescent="0.35">
      <c r="E46"/>
      <c r="F46"/>
      <c r="G46" s="66"/>
      <c r="H46" s="5"/>
      <c r="I46" s="67"/>
      <c r="J46" s="5">
        <f t="shared" si="0"/>
        <v>0</v>
      </c>
      <c r="K46" s="5">
        <f t="shared" si="0"/>
        <v>0</v>
      </c>
      <c r="L46" s="5">
        <f t="shared" si="0"/>
        <v>0</v>
      </c>
    </row>
    <row r="47" spans="1:12" ht="14.5" x14ac:dyDescent="0.35">
      <c r="E47"/>
      <c r="F47"/>
      <c r="G47" s="65" t="str">
        <f>IF(B19="","",IF(B22&gt;=50000,"4",IF(B22&gt;=10000,"3",IF(B22&lt;2000,"1","2"))))</f>
        <v>1</v>
      </c>
      <c r="H47" s="65" t="str">
        <f>IF(C19="","",IF(C22&gt;=50000,"4",IF(C22&gt;=10000,"3",IF(C22&lt;2000,"1","2"))))</f>
        <v>1</v>
      </c>
      <c r="I47" s="65" t="str">
        <f>IF(D19="","",IF(D22&gt;=50000,"4",IF(D22&gt;=10000,"3",IF(D22&lt;2000,"1","2"))))</f>
        <v>1</v>
      </c>
      <c r="J47" s="5">
        <f t="shared" ref="J47:L48" si="1">IFERROR(VALUE(G47),"")</f>
        <v>1</v>
      </c>
      <c r="K47" s="5">
        <f t="shared" si="1"/>
        <v>1</v>
      </c>
      <c r="L47" s="5">
        <f t="shared" si="1"/>
        <v>1</v>
      </c>
    </row>
    <row r="48" spans="1:12" ht="15.75" customHeight="1" x14ac:dyDescent="0.35">
      <c r="E48"/>
      <c r="F48"/>
      <c r="G48" s="65" t="str">
        <f>IF(B18="","",IF(B21&gt;=43000,"4",IF(B21&gt;=10000,"3",IF(B21&lt;2000,"1","2"))))</f>
        <v>1</v>
      </c>
      <c r="H48" s="65" t="str">
        <f>IF(C18="","",IF(C21&gt;=43000,"4",IF(C21&gt;=10000,"3",IF(C21&lt;2000,"1","2"))))</f>
        <v>1</v>
      </c>
      <c r="I48" s="65" t="str">
        <f>IF(D18="","",IF(D21&gt;=43000,"4",IF(D21&gt;=10000,"3",IF(D21&lt;2000,"1","2"))))</f>
        <v>1</v>
      </c>
      <c r="J48" s="5">
        <f t="shared" si="1"/>
        <v>1</v>
      </c>
      <c r="K48" s="5">
        <f t="shared" si="1"/>
        <v>1</v>
      </c>
      <c r="L48" s="5">
        <f t="shared" si="1"/>
        <v>1</v>
      </c>
    </row>
    <row r="49" spans="5:12" ht="14.5" x14ac:dyDescent="0.35">
      <c r="E49"/>
      <c r="F49"/>
      <c r="G49" s="68" t="b">
        <f>AND(G42=G47,G47=G48,G47=G42)</f>
        <v>1</v>
      </c>
      <c r="H49" s="68" t="b">
        <f>AND(H42=H47,H47=H48,H47=H42)</f>
        <v>1</v>
      </c>
      <c r="I49" s="68" t="b">
        <f>AND(I42=I47,I47=I48,I47=I42)</f>
        <v>1</v>
      </c>
      <c r="J49"/>
      <c r="K49"/>
      <c r="L49"/>
    </row>
    <row r="50" spans="5:12" ht="14.5" x14ac:dyDescent="0.35">
      <c r="E50"/>
      <c r="F50"/>
      <c r="G50" s="69">
        <f>IF(G49=FALSE,MAX(MIN($J47:J$48),J$42),J42)</f>
        <v>1</v>
      </c>
      <c r="H50" s="69">
        <f>IF(H49=FALSE,MAX(MIN($K47:K$48),K$42),K42)</f>
        <v>1</v>
      </c>
      <c r="I50" s="69">
        <f>IF(I49=FALSE,MAX(MIN($L47:L$48),L$42),L42)</f>
        <v>1</v>
      </c>
      <c r="J50" s="5">
        <f>IFERROR(VALUE(G50),"")</f>
        <v>1</v>
      </c>
      <c r="K50" s="5">
        <f>(VALUE(H50))</f>
        <v>1</v>
      </c>
      <c r="L50" s="5">
        <f>(VALUE(I50))</f>
        <v>1</v>
      </c>
    </row>
    <row r="51" spans="5:12" ht="14.5" x14ac:dyDescent="0.35">
      <c r="E51"/>
      <c r="F51"/>
      <c r="G51"/>
      <c r="H51"/>
      <c r="I51"/>
      <c r="J51" s="5"/>
      <c r="K51" s="5"/>
      <c r="L51" s="5"/>
    </row>
    <row r="52" spans="5:12" ht="15.75" customHeight="1" x14ac:dyDescent="0.35">
      <c r="E52"/>
      <c r="F52"/>
      <c r="G52" s="5" t="str">
        <f>IFERROR(IF(J50=1,"DROBNÝ",IF(J50=2,"MALÝ",IF(J50=3,"STŘEDNÍ","VELKÝ"))),"")</f>
        <v>DROBNÝ</v>
      </c>
      <c r="H52" s="5" t="str">
        <f>IFERROR(IF(K50=1,"DROBNÝ",IF(K50=2,"MALÝ",IF(K50=3,"STŘEDNÍ","VELKÝ"))),"")</f>
        <v>DROBNÝ</v>
      </c>
      <c r="I52" s="5" t="str">
        <f>IFERROR(IF(L50=1,"DROBNÝ",IF(L50=2,"MALÝ",IF(L50=3,"STŘEDNÍ","VELKÝ"))),"")</f>
        <v>DROBNÝ</v>
      </c>
      <c r="J52"/>
      <c r="K52" s="6"/>
      <c r="L52" s="5"/>
    </row>
    <row r="53" spans="5:12" ht="14.5" x14ac:dyDescent="0.35">
      <c r="E53"/>
      <c r="F53"/>
      <c r="G53" s="5"/>
      <c r="H53" s="5"/>
      <c r="I53" s="5"/>
      <c r="J53"/>
      <c r="K53" s="6"/>
      <c r="L53" s="5"/>
    </row>
    <row r="54" spans="5:12" ht="15.75" customHeight="1" x14ac:dyDescent="0.35">
      <c r="E54"/>
      <c r="F54"/>
      <c r="G54" s="72" t="str">
        <f>IFERROR(IF(G52=H52,G52,IF(H52=I52,H52,"nelze určit")),"nelze určit")</f>
        <v>DROBNÝ</v>
      </c>
      <c r="H54" s="5"/>
      <c r="I54" s="5"/>
      <c r="J54"/>
      <c r="K54" s="6"/>
      <c r="L54" s="5"/>
    </row>
    <row r="58" spans="5:12" ht="15.75" customHeight="1" x14ac:dyDescent="0.3"/>
    <row r="66" ht="36" customHeight="1" x14ac:dyDescent="0.3"/>
    <row r="75" ht="12.75" customHeight="1" x14ac:dyDescent="0.3"/>
    <row r="76" ht="17.25" customHeight="1" x14ac:dyDescent="0.3"/>
    <row r="77" ht="7.5" customHeight="1" x14ac:dyDescent="0.3"/>
    <row r="78" ht="27.75" customHeight="1" x14ac:dyDescent="0.3"/>
    <row r="79" ht="38.15" customHeight="1" x14ac:dyDescent="0.3"/>
    <row r="80" ht="38.15" customHeight="1" x14ac:dyDescent="0.3"/>
    <row r="81" ht="38.15" customHeight="1" x14ac:dyDescent="0.3"/>
    <row r="82" ht="46.5" customHeight="1" x14ac:dyDescent="0.3"/>
    <row r="84" ht="24" customHeight="1" x14ac:dyDescent="0.3"/>
    <row r="85" ht="3" customHeight="1" x14ac:dyDescent="0.3"/>
    <row r="86" ht="24" customHeight="1" x14ac:dyDescent="0.3"/>
    <row r="87" ht="3" customHeight="1" x14ac:dyDescent="0.3"/>
    <row r="88" ht="60.75" customHeight="1" x14ac:dyDescent="0.3"/>
    <row r="89" ht="3" customHeight="1" x14ac:dyDescent="0.3"/>
    <row r="90" ht="24.75" customHeight="1" x14ac:dyDescent="0.3"/>
  </sheetData>
  <sheetProtection algorithmName="SHA-512" hashValue="RdKppqT4NREcwXUs8c7Spj36ASDXCKuR5lf1R40gA9AIQm9PeFw0KxpDs+g42qJM3w0SJ/qLjec6ZEbJVo0zwg==" saltValue="eROzM62svUZKLGrvntBMxA==" spinCount="100000" sheet="1" selectLockedCells="1" selectUnlockedCells="1"/>
  <customSheetViews>
    <customSheetView guid="{27EAD798-63F7-457C-B99F-9C97F6EA41D3}" showPageBreaks="1" showGridLines="0" showRowCol="0" printArea="1" hiddenColumns="1">
      <selection activeCell="M17" sqref="M17"/>
      <pageMargins left="0.82677165354330717" right="0.55118110236220474" top="0.55118110236220474" bottom="0.67" header="0.31496062992125984" footer="0.31496062992125984"/>
      <pageSetup paperSize="9" scale="99" orientation="portrait" r:id="rId1"/>
      <headerFooter>
        <oddHeader>&amp;C&amp;"-,Tučné"Prohlášení o údajích týkajících k velikosti podnikatele ve vztahu k produktům ČMZRB, a.s.</oddHeader>
        <oddFooter>&amp;LPlatné od: &amp;D&amp;C&amp;P/&amp;N</oddFooter>
      </headerFooter>
    </customSheetView>
  </customSheetViews>
  <mergeCells count="26">
    <mergeCell ref="A1:D1"/>
    <mergeCell ref="A27:D27"/>
    <mergeCell ref="A29:D29"/>
    <mergeCell ref="B12:D12"/>
    <mergeCell ref="B20:D20"/>
    <mergeCell ref="B16:D16"/>
    <mergeCell ref="A7:C7"/>
    <mergeCell ref="A9:D9"/>
    <mergeCell ref="A5:C5"/>
    <mergeCell ref="B3:D3"/>
    <mergeCell ref="A6:C6"/>
    <mergeCell ref="C41:D41"/>
    <mergeCell ref="A41:B41"/>
    <mergeCell ref="C38:D38"/>
    <mergeCell ref="A31:D31"/>
    <mergeCell ref="A30:D30"/>
    <mergeCell ref="A36:C36"/>
    <mergeCell ref="C39:D39"/>
    <mergeCell ref="C40:D40"/>
    <mergeCell ref="A40:B40"/>
    <mergeCell ref="A39:B39"/>
    <mergeCell ref="A38:B38"/>
    <mergeCell ref="A32:D32"/>
    <mergeCell ref="A33:D33"/>
    <mergeCell ref="A34:D34"/>
    <mergeCell ref="A35:D35"/>
  </mergeCells>
  <conditionalFormatting sqref="B26">
    <cfRule type="expression" dxfId="8" priority="4" stopIfTrue="1">
      <formula>$B$13:$C$15=""</formula>
    </cfRule>
    <cfRule type="expression" dxfId="7" priority="5" stopIfTrue="1">
      <formula>AND($B$26="nelze určit")</formula>
    </cfRule>
  </conditionalFormatting>
  <conditionalFormatting sqref="B21:D22">
    <cfRule type="expression" dxfId="6" priority="9" stopIfTrue="1">
      <formula>AND(B21=0)</formula>
    </cfRule>
  </conditionalFormatting>
  <conditionalFormatting sqref="D13:D15">
    <cfRule type="expression" dxfId="5" priority="1">
      <formula>$B$26="nelze určit"</formula>
    </cfRule>
  </conditionalFormatting>
  <conditionalFormatting sqref="D17:D19">
    <cfRule type="expression" dxfId="4" priority="8" stopIfTrue="1">
      <formula>($B$24=$C$24)</formula>
    </cfRule>
  </conditionalFormatting>
  <dataValidations xWindow="1164" yWindow="547" count="14">
    <dataValidation allowBlank="1" showInputMessage="1" showErrorMessage="1" promptTitle="Obchodní firma/Jméno FOP" prompt="Zadejte přesný název právnické osoby dle obchodního rejstříku, případně jméno fyzické osoby &quot;podnikající&quot;. " sqref="B3" xr:uid="{00000000-0002-0000-0100-000000000000}"/>
    <dataValidation type="custom" errorStyle="information" allowBlank="1" showInputMessage="1" showErrorMessage="1" errorTitle="Limit:" error="Překročen limit maximální výše Aktiv/Majetku pro daný rok pro splnění Definice malého a středního podniku dle Doporučení." sqref="B25:D25" xr:uid="{00000000-0002-0000-0100-000001000000}">
      <formula1>#REF!=TRUE</formula1>
    </dataValidation>
    <dataValidation type="custom" errorStyle="information" allowBlank="1" showInputMessage="1" showErrorMessage="1" errorTitle="Limit:" error="Překročen limit maximální výše obratu/příjmů pro daný rok pro splnění Definice malého a středního podniku dle Doporučení." sqref="B23:D23" xr:uid="{00000000-0002-0000-0100-000002000000}">
      <formula1>#REF!=TRUE</formula1>
    </dataValidation>
    <dataValidation type="custom" errorStyle="information" allowBlank="1" showInputMessage="1" showErrorMessage="1" errorTitle="Limit:" error="Překročen limit maximální výše obratu/příjmů pro daný rok pro splnění Definice malého a středního podniku dle Doporučení." sqref="E43" xr:uid="{00000000-0002-0000-0100-000003000000}">
      <formula1>E43="PRAVDA"</formula1>
    </dataValidation>
    <dataValidation allowBlank="1" showInputMessage="1" showErrorMessage="1" promptTitle="Identifikační číslo" prompt="Zadejte identifikační číslo právnické osoby/fyzické osoby &quot;podnikající&quot;" sqref="D5" xr:uid="{00000000-0002-0000-0100-000004000000}"/>
    <dataValidation allowBlank="1" showInputMessage="1" showErrorMessage="1" promptTitle="Datum vzniku podnikatele" prompt="Uveďte konrétní datum vzniku podnikaktele." sqref="D6" xr:uid="{00000000-0002-0000-0100-000005000000}"/>
    <dataValidation allowBlank="1" showInputMessage="1" showErrorMessage="1" promptTitle="Počet zaměsnanců - Žadatel" prompt="Uveďte 100% všech zaměstnanců pouze za Žadatele o úvěr/záruku  (uvádí se tzv. přepočtený počet zaměstnanců za poslední uzavřené účetní obodbí. Hodnota se sečte s počtem zaměstnanců z Listu Skupina." sqref="B13" xr:uid="{00000000-0002-0000-0100-000006000000}"/>
    <dataValidation allowBlank="1" showInputMessage="1" showErrorMessage="1" promptTitle="Výše Aktiv/majetku" prompt="Uveďte 100% hodnoty aktiv nebo majetku (daňová evidence) pouze za Žadatele o úvěr/záruku. (blíže viz. doporučený postup nebo info na www.nrb.cz) . Hodnota se sečte s výši aktiv(/majetku z listu Skupina." sqref="D14" xr:uid="{00000000-0002-0000-0100-000007000000}"/>
    <dataValidation allowBlank="1" showInputMessage="1" showErrorMessage="1" promptTitle="Výše Obratu/Příjmu" prompt="Uveďte 100% hodnoty Obratu nebo Příjmu (daňová evidence) pouze za Žadatele o úvěr/záruku. (blíže viz. doporučený postup nebo info na www.nrb.cz) . Hodnota se sečte s výši aktiv(/majetku z listu Skupina." sqref="D15" xr:uid="{00000000-0002-0000-0100-000008000000}"/>
    <dataValidation allowBlank="1" showInputMessage="1" showErrorMessage="1" promptTitle="Výše Obratu/Příjmu" prompt="Uveďte 100% hodnoty Obratu nebo příjmu (daňová evidence) pouze za Žadatele o úvěr/záruku za před-poslední uzavřené účetní období . Hodnota se sečte s výši aktiv(/majetku z listu Skupina." sqref="C15" xr:uid="{00000000-0002-0000-0100-000009000000}"/>
    <dataValidation allowBlank="1" showInputMessage="1" showErrorMessage="1" promptTitle="Výše Obratu/Příjmu" prompt="Uveďte 100% hodnoty Obratu nebo Příjmu (daňová evidence) pouze za Žadatele o úvěr/záruku za poslední uzavřené účetní období. Hodnota se sečte s výši aktiv(/majetku z listu Skupina." sqref="B15" xr:uid="{00000000-0002-0000-0100-00000A000000}"/>
    <dataValidation allowBlank="1" showInputMessage="1" showErrorMessage="1" promptTitle="Předchozí účetní bdobí" prompt="Uveďte 100% všech zaměstnanců pouze za Žadatele o úvěr/záruku  (uvádí se tzv. přepočtený počet zaměstnanců za pře-dposlední uzavřené účetní obodbí. Hodnota se sečte s počtem zaměstnanců z Listu Skupina." sqref="C13" xr:uid="{00000000-0002-0000-0100-00000B000000}"/>
    <dataValidation allowBlank="1" showInputMessage="1" showErrorMessage="1" promptTitle="Výše Aktiv/majetku" prompt="Uveďte 100% hodnoty aktiv nebo majetku (daňová evidence) pouze za Žadatele o úvěr/záruku za poslední uzavřené účetní období. Hodnota se sečte s výši aktiv(/majetku z listu Skupina." sqref="B14" xr:uid="{00000000-0002-0000-0100-00000C000000}"/>
    <dataValidation allowBlank="1" showInputMessage="1" showErrorMessage="1" promptTitle="Výše Aktiv/majetku" prompt="Uveďte 100% hodnoty aktiv nebo majetku (daňová evidence) pouze za Žadatele o úvěr/záruku za před-poslední uzavřené účetní období . Hodnota se sečte s výši aktiv(/majetku z listu Skupina." sqref="C14" xr:uid="{00000000-0002-0000-0100-00000D000000}"/>
  </dataValidations>
  <pageMargins left="0.82677165354330717" right="0.55118110236220474" top="0.94488188976377963" bottom="0.6692913385826772" header="0.31496062992125984" footer="0.31496062992125984"/>
  <pageSetup paperSize="9" scale="78" orientation="portrait" r:id="rId2"/>
  <headerFooter scaleWithDoc="0">
    <oddHeader>&amp;L&amp;G</oddHeader>
    <oddFooter>&amp;L&amp;"Arial,Obyčejné"&amp;6Verze šablony 1.2</oddFooter>
  </headerFooter>
  <legacyDrawingHF r:id="rId3"/>
  <extLst>
    <ext xmlns:x14="http://schemas.microsoft.com/office/spreadsheetml/2009/9/main" uri="{CCE6A557-97BC-4b89-ADB6-D9C93CAAB3DF}">
      <x14:dataValidations xmlns:xm="http://schemas.microsoft.com/office/excel/2006/main" xWindow="1164" yWindow="547" count="1">
        <x14:dataValidation type="list" allowBlank="1" showInputMessage="1" showErrorMessage="1" xr:uid="{00000000-0002-0000-0100-00000E000000}">
          <x14:formula1>
            <xm:f>'Výpočty MSP'!$B$5:$B$6</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theme="3" tint="0.39997558519241921"/>
  </sheetPr>
  <dimension ref="B1:AA29"/>
  <sheetViews>
    <sheetView showGridLines="0" zoomScaleNormal="100" zoomScaleSheetLayoutView="145" workbookViewId="0">
      <selection activeCell="I23" sqref="I23"/>
    </sheetView>
  </sheetViews>
  <sheetFormatPr defaultColWidth="9.1796875" defaultRowHeight="11.5" x14ac:dyDescent="0.25"/>
  <cols>
    <col min="1" max="1" width="2.26953125" style="8" customWidth="1"/>
    <col min="2" max="2" width="86.1796875" style="8" customWidth="1"/>
    <col min="3" max="16384" width="9.1796875" style="8"/>
  </cols>
  <sheetData>
    <row r="1" spans="2:27" ht="12" thickBot="1" x14ac:dyDescent="0.3"/>
    <row r="2" spans="2:27" ht="31.9" customHeight="1" x14ac:dyDescent="0.3">
      <c r="B2" s="173" t="s">
        <v>22</v>
      </c>
      <c r="C2" s="167"/>
      <c r="D2" s="19"/>
      <c r="E2" s="19"/>
      <c r="F2" s="19"/>
      <c r="G2" s="19"/>
      <c r="H2" s="19"/>
      <c r="I2" s="19"/>
      <c r="J2" s="19"/>
      <c r="K2" s="20"/>
      <c r="L2" s="20"/>
      <c r="M2" s="20"/>
      <c r="N2" s="20"/>
      <c r="O2" s="20"/>
      <c r="P2" s="20"/>
      <c r="Q2" s="20"/>
      <c r="R2" s="20"/>
      <c r="S2" s="20"/>
      <c r="T2" s="20"/>
      <c r="U2" s="20"/>
      <c r="V2" s="20"/>
      <c r="W2" s="20"/>
      <c r="X2" s="20"/>
      <c r="Y2" s="20"/>
      <c r="Z2" s="20"/>
      <c r="AA2" s="20"/>
    </row>
    <row r="3" spans="2:27" ht="61.15" customHeight="1" x14ac:dyDescent="0.25">
      <c r="B3" s="177" t="s">
        <v>206</v>
      </c>
      <c r="C3" s="168"/>
    </row>
    <row r="4" spans="2:27" ht="19.899999999999999" customHeight="1" x14ac:dyDescent="0.25">
      <c r="B4" s="207" t="s">
        <v>207</v>
      </c>
      <c r="C4" s="168"/>
    </row>
    <row r="5" spans="2:27" ht="22.9" customHeight="1" x14ac:dyDescent="0.25">
      <c r="B5" s="175" t="s">
        <v>164</v>
      </c>
      <c r="C5" s="170"/>
    </row>
    <row r="6" spans="2:27" ht="56.5" customHeight="1" x14ac:dyDescent="0.25">
      <c r="B6" s="177" t="s">
        <v>173</v>
      </c>
      <c r="C6" s="170"/>
      <c r="D6" s="17"/>
      <c r="E6" s="17"/>
    </row>
    <row r="7" spans="2:27" ht="45" customHeight="1" x14ac:dyDescent="0.25">
      <c r="B7" s="178" t="s">
        <v>174</v>
      </c>
      <c r="C7" s="170"/>
      <c r="D7" s="17"/>
      <c r="E7" s="17"/>
    </row>
    <row r="8" spans="2:27" ht="22.9" customHeight="1" x14ac:dyDescent="0.25">
      <c r="B8" s="175" t="s">
        <v>165</v>
      </c>
      <c r="C8" s="170"/>
      <c r="D8" s="17"/>
      <c r="E8" s="17"/>
    </row>
    <row r="9" spans="2:27" ht="58.15" customHeight="1" x14ac:dyDescent="0.25">
      <c r="B9" s="177" t="s">
        <v>175</v>
      </c>
      <c r="C9" s="169"/>
      <c r="D9" s="63"/>
      <c r="E9" s="172"/>
      <c r="F9" s="63"/>
      <c r="G9" s="63"/>
      <c r="H9" s="63"/>
      <c r="I9" s="63"/>
      <c r="J9" s="63"/>
    </row>
    <row r="10" spans="2:27" ht="27" customHeight="1" x14ac:dyDescent="0.3">
      <c r="B10" s="177" t="s">
        <v>24</v>
      </c>
      <c r="C10" s="171"/>
      <c r="D10" s="166"/>
      <c r="E10" s="166"/>
      <c r="F10" s="166"/>
      <c r="G10" s="166"/>
      <c r="H10" s="166"/>
      <c r="I10" s="166"/>
      <c r="J10" s="166"/>
      <c r="K10" s="166"/>
    </row>
    <row r="11" spans="2:27" ht="21" customHeight="1" x14ac:dyDescent="0.25">
      <c r="B11" s="178" t="s">
        <v>25</v>
      </c>
      <c r="C11" s="169"/>
      <c r="D11" s="63"/>
      <c r="E11" s="63"/>
      <c r="F11" s="63"/>
      <c r="G11" s="63"/>
      <c r="H11" s="63"/>
      <c r="I11" s="63"/>
      <c r="J11" s="63"/>
    </row>
    <row r="12" spans="2:27" ht="22.9" customHeight="1" x14ac:dyDescent="0.25">
      <c r="B12" s="175" t="s">
        <v>166</v>
      </c>
      <c r="C12" s="169"/>
      <c r="D12" s="63"/>
      <c r="E12" s="63"/>
      <c r="F12" s="63"/>
      <c r="G12" s="63"/>
      <c r="H12" s="63"/>
      <c r="I12" s="63"/>
      <c r="J12" s="63"/>
    </row>
    <row r="13" spans="2:27" ht="21" customHeight="1" x14ac:dyDescent="0.25">
      <c r="B13" s="177" t="s">
        <v>176</v>
      </c>
      <c r="C13" s="169"/>
      <c r="D13" s="63"/>
      <c r="E13" s="63"/>
      <c r="F13" s="63"/>
      <c r="G13" s="63"/>
      <c r="H13" s="63"/>
      <c r="I13" s="63"/>
      <c r="J13" s="63"/>
    </row>
    <row r="14" spans="2:27" ht="46.9" customHeight="1" x14ac:dyDescent="0.3">
      <c r="B14" s="176" t="s">
        <v>26</v>
      </c>
      <c r="C14" s="171"/>
      <c r="D14" s="64"/>
      <c r="E14" s="64"/>
      <c r="F14" s="64"/>
      <c r="G14" s="64"/>
      <c r="H14" s="49"/>
      <c r="I14" s="49"/>
      <c r="J14" s="49"/>
      <c r="K14" s="49"/>
      <c r="L14" s="49"/>
      <c r="M14" s="49"/>
    </row>
    <row r="15" spans="2:27" ht="22.9" customHeight="1" x14ac:dyDescent="0.3">
      <c r="B15" s="175" t="s">
        <v>167</v>
      </c>
      <c r="C15" s="171"/>
      <c r="D15" s="166"/>
      <c r="E15" s="174"/>
      <c r="F15" s="166"/>
      <c r="G15" s="166"/>
      <c r="H15" s="166"/>
      <c r="I15" s="166"/>
      <c r="J15" s="166"/>
      <c r="K15" s="166"/>
      <c r="L15" s="166"/>
      <c r="M15" s="166"/>
    </row>
    <row r="16" spans="2:27" ht="42" customHeight="1" x14ac:dyDescent="0.25">
      <c r="B16" s="176" t="s">
        <v>177</v>
      </c>
      <c r="C16" s="171"/>
      <c r="D16" s="63"/>
      <c r="E16" s="63"/>
      <c r="F16" s="63"/>
      <c r="G16" s="63"/>
      <c r="H16" s="63"/>
      <c r="I16" s="63"/>
      <c r="J16" s="63"/>
    </row>
    <row r="17" spans="2:10" ht="22.9" customHeight="1" x14ac:dyDescent="0.25">
      <c r="B17" s="175" t="s">
        <v>168</v>
      </c>
      <c r="C17" s="169"/>
      <c r="D17" s="63"/>
      <c r="E17" s="63"/>
      <c r="F17" s="63"/>
      <c r="G17" s="63"/>
      <c r="H17" s="63"/>
      <c r="I17" s="63"/>
      <c r="J17" s="63"/>
    </row>
    <row r="18" spans="2:10" ht="55.9" customHeight="1" x14ac:dyDescent="0.25">
      <c r="B18" s="176" t="s">
        <v>178</v>
      </c>
      <c r="C18" s="171"/>
      <c r="D18" s="64"/>
      <c r="E18" s="64"/>
      <c r="F18" s="64"/>
      <c r="G18" s="64"/>
      <c r="H18" s="63"/>
      <c r="I18" s="63"/>
      <c r="J18" s="63"/>
    </row>
    <row r="19" spans="2:10" ht="22.9" customHeight="1" x14ac:dyDescent="0.25">
      <c r="B19" s="175" t="s">
        <v>169</v>
      </c>
      <c r="C19" s="169"/>
      <c r="D19" s="63"/>
      <c r="E19" s="63"/>
      <c r="F19" s="63"/>
      <c r="G19" s="63"/>
      <c r="H19" s="63"/>
      <c r="I19" s="63"/>
      <c r="J19" s="63"/>
    </row>
    <row r="20" spans="2:10" ht="51.65" customHeight="1" x14ac:dyDescent="0.25">
      <c r="B20" s="176" t="s">
        <v>179</v>
      </c>
      <c r="C20" s="169"/>
      <c r="D20" s="63"/>
      <c r="E20" s="63"/>
      <c r="F20" s="63"/>
      <c r="G20" s="63"/>
      <c r="H20" s="63"/>
      <c r="I20" s="63"/>
      <c r="J20" s="63"/>
    </row>
    <row r="21" spans="2:10" ht="22.9" customHeight="1" x14ac:dyDescent="0.25">
      <c r="B21" s="175" t="s">
        <v>170</v>
      </c>
      <c r="C21" s="169"/>
      <c r="D21" s="63"/>
      <c r="E21" s="63"/>
      <c r="F21" s="63"/>
      <c r="G21" s="63"/>
      <c r="H21" s="63"/>
      <c r="I21" s="63"/>
      <c r="J21" s="63"/>
    </row>
    <row r="22" spans="2:10" ht="52.15" customHeight="1" x14ac:dyDescent="0.25">
      <c r="B22" s="176" t="s">
        <v>180</v>
      </c>
      <c r="C22" s="169"/>
      <c r="D22" s="63"/>
      <c r="E22" s="63"/>
      <c r="F22" s="63"/>
      <c r="G22" s="63"/>
      <c r="H22" s="63"/>
      <c r="I22" s="63"/>
      <c r="J22" s="63"/>
    </row>
    <row r="23" spans="2:10" ht="22.9" customHeight="1" x14ac:dyDescent="0.25">
      <c r="B23" s="175" t="s">
        <v>171</v>
      </c>
      <c r="C23" s="169"/>
      <c r="D23" s="63"/>
      <c r="E23" s="63"/>
      <c r="F23" s="63"/>
      <c r="G23" s="63"/>
      <c r="H23" s="63"/>
      <c r="I23" s="63"/>
      <c r="J23" s="63"/>
    </row>
    <row r="24" spans="2:10" ht="85.9" customHeight="1" x14ac:dyDescent="0.25">
      <c r="B24" s="176" t="s">
        <v>181</v>
      </c>
      <c r="C24" s="169"/>
      <c r="D24" s="63"/>
      <c r="E24" s="63"/>
      <c r="F24" s="63"/>
      <c r="G24" s="63"/>
      <c r="H24" s="63"/>
      <c r="I24" s="63"/>
      <c r="J24" s="63"/>
    </row>
    <row r="25" spans="2:10" ht="22.9" customHeight="1" x14ac:dyDescent="0.25">
      <c r="B25" s="175" t="s">
        <v>172</v>
      </c>
      <c r="C25" s="168"/>
    </row>
    <row r="26" spans="2:10" ht="54" customHeight="1" thickBot="1" x14ac:dyDescent="0.3">
      <c r="B26" s="179" t="s">
        <v>182</v>
      </c>
      <c r="C26" s="168"/>
    </row>
    <row r="27" spans="2:10" x14ac:dyDescent="0.25">
      <c r="B27" s="168"/>
      <c r="C27" s="168"/>
    </row>
    <row r="28" spans="2:10" x14ac:dyDescent="0.25">
      <c r="B28" s="168"/>
      <c r="C28" s="168"/>
    </row>
    <row r="29" spans="2:10" x14ac:dyDescent="0.25">
      <c r="B29" s="168"/>
      <c r="C29" s="168"/>
    </row>
  </sheetData>
  <sheetProtection algorithmName="SHA-512" hashValue="YNmDdn5lSHIo8VAmjetnncf3lKS+XUXc+p+LX3eUPM0F/YkGZhEHLveJPkOelEmBgwYbPNhMj95lI04VtfyI2Q==" saltValue="wFDolBdR+byLYt3ghA4UFg==" spinCount="100000" sheet="1" objects="1" scenarios="1"/>
  <hyperlinks>
    <hyperlink ref="B4" r:id="rId1" xr:uid="{00000000-0004-0000-0200-000000000000}"/>
  </hyperlinks>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5">
    <tabColor rgb="FFFFFF00"/>
  </sheetPr>
  <dimension ref="A1:R94"/>
  <sheetViews>
    <sheetView showFormulas="1" topLeftCell="A7" zoomScale="70" zoomScaleNormal="70" workbookViewId="0">
      <selection activeCell="A25" sqref="A25"/>
    </sheetView>
  </sheetViews>
  <sheetFormatPr defaultColWidth="9.1796875" defaultRowHeight="14.5" x14ac:dyDescent="0.35"/>
  <cols>
    <col min="1" max="1" width="9.1796875" style="21"/>
    <col min="2" max="2" width="41" style="21" customWidth="1"/>
    <col min="3" max="4" width="12.54296875" style="21" customWidth="1"/>
    <col min="5" max="5" width="9.1796875" style="21"/>
    <col min="6" max="6" width="9.81640625" style="21" customWidth="1"/>
    <col min="7" max="7" width="32.7265625" style="21" customWidth="1"/>
    <col min="8" max="8" width="23.81640625" style="21" customWidth="1"/>
    <col min="9" max="9" width="10.26953125" style="21" customWidth="1"/>
    <col min="10" max="16384" width="9.1796875" style="21"/>
  </cols>
  <sheetData>
    <row r="1" spans="1:10" hidden="1" x14ac:dyDescent="0.35"/>
    <row r="2" spans="1:10" hidden="1" x14ac:dyDescent="0.35">
      <c r="B2" s="22"/>
      <c r="C2" s="401"/>
      <c r="D2" s="402"/>
      <c r="E2" s="403"/>
    </row>
    <row r="3" spans="1:10" hidden="1" x14ac:dyDescent="0.35">
      <c r="B3" s="22"/>
      <c r="C3" s="23"/>
      <c r="F3" s="24"/>
      <c r="I3" s="25"/>
    </row>
    <row r="4" spans="1:10" hidden="1" x14ac:dyDescent="0.35">
      <c r="B4" s="22"/>
      <c r="C4" s="26"/>
      <c r="D4" s="27"/>
    </row>
    <row r="5" spans="1:10" hidden="1" x14ac:dyDescent="0.35"/>
    <row r="6" spans="1:10" hidden="1" x14ac:dyDescent="0.35"/>
    <row r="7" spans="1:10" x14ac:dyDescent="0.35">
      <c r="B7" s="22"/>
      <c r="C7" s="401"/>
      <c r="D7" s="402"/>
      <c r="E7" s="403"/>
    </row>
    <row r="8" spans="1:10" x14ac:dyDescent="0.35">
      <c r="B8" s="22"/>
      <c r="C8" s="23"/>
      <c r="F8" s="24">
        <f ca="1">TODAY()</f>
        <v>45987</v>
      </c>
      <c r="I8" s="25"/>
    </row>
    <row r="9" spans="1:10" x14ac:dyDescent="0.35">
      <c r="B9" s="22" t="s">
        <v>27</v>
      </c>
      <c r="C9" s="80" t="e">
        <f>#REF!</f>
        <v>#REF!</v>
      </c>
      <c r="D9" s="27" t="s">
        <v>28</v>
      </c>
    </row>
    <row r="12" spans="1:10" x14ac:dyDescent="0.35">
      <c r="C12" s="28" t="s">
        <v>29</v>
      </c>
      <c r="G12" s="29" t="s">
        <v>30</v>
      </c>
      <c r="H12" s="29" t="s">
        <v>31</v>
      </c>
    </row>
    <row r="13" spans="1:10" x14ac:dyDescent="0.35">
      <c r="B13" s="22" t="s">
        <v>32</v>
      </c>
      <c r="C13" s="30" t="s">
        <v>2</v>
      </c>
      <c r="F13" s="21" t="s">
        <v>33</v>
      </c>
      <c r="G13" s="29"/>
      <c r="H13" s="29" t="e">
        <f>IF(OR(C15="v.o.s.",C15="k.s."),D21-1,IF(AND(C13="ano",C14&lt;=1095),D21-1,IF(D21&lt;0,D21+1,0.5*(D22+D23))))</f>
        <v>#REF!</v>
      </c>
      <c r="J13" s="21" t="s">
        <v>34</v>
      </c>
    </row>
    <row r="14" spans="1:10" x14ac:dyDescent="0.35">
      <c r="B14" s="22" t="s">
        <v>35</v>
      </c>
      <c r="C14" s="31" t="e">
        <f ca="1">F8-C9</f>
        <v>#REF!</v>
      </c>
      <c r="F14" s="21" t="s">
        <v>36</v>
      </c>
      <c r="G14" s="29"/>
      <c r="H14" s="29" t="e">
        <f>IF(OR(C15="jiná",C15="s.r.o.",C15="a.s."),D21-1,IF(AND(C13="ano",C14&lt;=1095),D21-1,IF(D21&lt;0,D21+1,(D21-D29-D24)*0.5)))</f>
        <v>#REF!</v>
      </c>
      <c r="J14" s="21" t="s">
        <v>34</v>
      </c>
    </row>
    <row r="15" spans="1:10" x14ac:dyDescent="0.35">
      <c r="B15" s="22" t="s">
        <v>37</v>
      </c>
      <c r="C15" s="30" t="e">
        <f>#REF!</f>
        <v>#REF!</v>
      </c>
      <c r="F15" s="21" t="s">
        <v>39</v>
      </c>
      <c r="G15" s="29">
        <f>IF(C13="ano",0,IF(C21&lt;=0,100,C25/C21))</f>
        <v>0</v>
      </c>
      <c r="H15" s="29">
        <f>IF(C13="ano",0,IF(D21&lt;=0,100,D25/D21))</f>
        <v>0</v>
      </c>
      <c r="J15" s="21" t="s">
        <v>40</v>
      </c>
    </row>
    <row r="16" spans="1:10" x14ac:dyDescent="0.35">
      <c r="A16" s="21" t="s">
        <v>41</v>
      </c>
      <c r="B16" s="22" t="s">
        <v>42</v>
      </c>
      <c r="C16" s="30" t="e">
        <f>#REF!</f>
        <v>#REF!</v>
      </c>
      <c r="F16" s="21" t="s">
        <v>43</v>
      </c>
      <c r="G16" s="29" t="e">
        <f>IF(C27&lt;=0,"100",IF(C13="ne",(C28+C27+C26)/C27,"100"))</f>
        <v>#REF!</v>
      </c>
      <c r="H16" s="29" t="e">
        <f>IF(D27&lt;=0,"100",IF(C13="ne",(D28+D27+D26)/D27,"100"))</f>
        <v>#REF!</v>
      </c>
      <c r="J16" s="21" t="s">
        <v>44</v>
      </c>
    </row>
    <row r="17" spans="1:18" x14ac:dyDescent="0.35">
      <c r="A17" s="21" t="s">
        <v>45</v>
      </c>
      <c r="B17" s="22" t="s">
        <v>46</v>
      </c>
      <c r="C17" s="30" t="e">
        <f>#REF!</f>
        <v>#REF!</v>
      </c>
    </row>
    <row r="18" spans="1:18" x14ac:dyDescent="0.35">
      <c r="F18" s="32" t="s">
        <v>47</v>
      </c>
    </row>
    <row r="19" spans="1:18" x14ac:dyDescent="0.35">
      <c r="C19" s="404" t="s">
        <v>48</v>
      </c>
      <c r="D19" s="404"/>
      <c r="F19" s="21" t="s">
        <v>49</v>
      </c>
      <c r="G19" s="21" t="s">
        <v>50</v>
      </c>
    </row>
    <row r="20" spans="1:18" x14ac:dyDescent="0.35">
      <c r="B20" s="33" t="s">
        <v>51</v>
      </c>
      <c r="C20" s="34" t="e">
        <f>D20-1</f>
        <v>#REF!</v>
      </c>
      <c r="D20" s="35" t="e">
        <f>#REF!</f>
        <v>#REF!</v>
      </c>
      <c r="F20" s="21" t="s">
        <v>52</v>
      </c>
      <c r="G20" s="21" t="s">
        <v>53</v>
      </c>
    </row>
    <row r="21" spans="1:18" x14ac:dyDescent="0.35">
      <c r="A21" s="33" t="s">
        <v>54</v>
      </c>
      <c r="B21" s="22" t="s">
        <v>55</v>
      </c>
      <c r="C21" s="36" t="e">
        <f>#REF!</f>
        <v>#REF!</v>
      </c>
      <c r="D21" s="36" t="e">
        <f>#REF!</f>
        <v>#REF!</v>
      </c>
      <c r="E21" s="21" t="s">
        <v>83</v>
      </c>
      <c r="R21" s="21" t="s">
        <v>84</v>
      </c>
    </row>
    <row r="22" spans="1:18" x14ac:dyDescent="0.35">
      <c r="B22" s="22" t="s">
        <v>56</v>
      </c>
      <c r="C22" s="36" t="e">
        <f>#REF!</f>
        <v>#REF!</v>
      </c>
      <c r="D22" s="36" t="e">
        <f>#REF!</f>
        <v>#REF!</v>
      </c>
      <c r="E22" s="21" t="s">
        <v>83</v>
      </c>
      <c r="F22" s="37" t="s">
        <v>33</v>
      </c>
      <c r="G22" s="37" t="s">
        <v>36</v>
      </c>
      <c r="H22" s="37" t="s">
        <v>57</v>
      </c>
      <c r="I22" s="37" t="s">
        <v>58</v>
      </c>
      <c r="J22" s="37" t="s">
        <v>59</v>
      </c>
      <c r="K22" s="38"/>
    </row>
    <row r="23" spans="1:18" x14ac:dyDescent="0.35">
      <c r="B23" s="22" t="s">
        <v>60</v>
      </c>
      <c r="C23" s="36" t="e">
        <f>#REF!</f>
        <v>#REF!</v>
      </c>
      <c r="D23" s="36" t="e">
        <f>#REF!</f>
        <v>#REF!</v>
      </c>
      <c r="E23" s="21" t="s">
        <v>83</v>
      </c>
      <c r="F23" s="37" t="e">
        <f ca="1">IF(G45="není v obtížích","ne","ano")</f>
        <v>#REF!</v>
      </c>
      <c r="G23" s="37" t="e">
        <f ca="1">IF(G46="není v obtížích","ne","ano")</f>
        <v>#REF!</v>
      </c>
      <c r="H23" s="37" t="e">
        <f>IF(G49="není v obtížích","ne","ano")</f>
        <v>#REF!</v>
      </c>
      <c r="I23" s="37" t="e">
        <f>IF(G50="není v obtížích","ne","ano")</f>
        <v>#REF!</v>
      </c>
      <c r="J23" s="37" t="e">
        <f>IF(G51="není v obtížích","ne","ano")</f>
        <v>#REF!</v>
      </c>
      <c r="K23" s="38"/>
    </row>
    <row r="24" spans="1:18" x14ac:dyDescent="0.35">
      <c r="B24" s="22" t="s">
        <v>61</v>
      </c>
      <c r="C24" s="36" t="e">
        <f>#REF!</f>
        <v>#REF!</v>
      </c>
      <c r="D24" s="36" t="e">
        <f>#REF!</f>
        <v>#REF!</v>
      </c>
      <c r="R24" s="21" t="s">
        <v>84</v>
      </c>
    </row>
    <row r="25" spans="1:18" ht="15" thickBot="1" x14ac:dyDescent="0.4">
      <c r="B25" s="39" t="s">
        <v>62</v>
      </c>
      <c r="C25" s="36" t="e">
        <f>#REF!</f>
        <v>#REF!</v>
      </c>
      <c r="D25" s="36" t="e">
        <f>#REF!</f>
        <v>#REF!</v>
      </c>
      <c r="F25" s="40" t="s">
        <v>63</v>
      </c>
      <c r="G25" s="40"/>
      <c r="H25" s="40"/>
      <c r="I25" s="41" t="e">
        <f>IF(OR(H13&gt;D21,H14&gt;D21,AND(G15&gt;7.5,H15&gt;7.5,G16&lt;1,H16&lt;1),C16="ano",C17="ano"),"se jedná",IF(AND(C21="",H16&lt;1,H15&gt;7.5),"se jedná","se nejedná"))</f>
        <v>#REF!</v>
      </c>
      <c r="J25" s="40" t="s">
        <v>64</v>
      </c>
      <c r="K25" s="40"/>
    </row>
    <row r="26" spans="1:18" x14ac:dyDescent="0.35">
      <c r="A26" s="33" t="s">
        <v>65</v>
      </c>
      <c r="B26" s="42" t="s">
        <v>66</v>
      </c>
      <c r="C26" s="36" t="e">
        <f>#REF!</f>
        <v>#REF!</v>
      </c>
      <c r="D26" s="36" t="e">
        <f>#REF!</f>
        <v>#REF!</v>
      </c>
    </row>
    <row r="27" spans="1:18" x14ac:dyDescent="0.35">
      <c r="B27" s="22" t="s">
        <v>67</v>
      </c>
      <c r="C27" s="36" t="e">
        <f>#REF!</f>
        <v>#REF!</v>
      </c>
      <c r="D27" s="36" t="e">
        <f>#REF!</f>
        <v>#REF!</v>
      </c>
      <c r="F27" s="43" t="s">
        <v>68</v>
      </c>
      <c r="H27" s="405"/>
      <c r="I27" s="406"/>
      <c r="J27" s="406"/>
      <c r="K27" s="406"/>
      <c r="L27" s="406"/>
      <c r="M27" s="406"/>
      <c r="N27" s="406"/>
      <c r="O27" s="406"/>
      <c r="P27" s="407"/>
    </row>
    <row r="28" spans="1:18" x14ac:dyDescent="0.35">
      <c r="B28" s="22" t="s">
        <v>69</v>
      </c>
      <c r="C28" s="36" t="e">
        <f>#REF!</f>
        <v>#REF!</v>
      </c>
      <c r="D28" s="36" t="e">
        <f>#REF!</f>
        <v>#REF!</v>
      </c>
      <c r="H28" s="408"/>
      <c r="I28" s="409"/>
      <c r="J28" s="409"/>
      <c r="K28" s="409"/>
      <c r="L28" s="409"/>
      <c r="M28" s="409"/>
      <c r="N28" s="409"/>
      <c r="O28" s="409"/>
      <c r="P28" s="410"/>
      <c r="Q28" s="44"/>
      <c r="R28" s="44"/>
    </row>
    <row r="29" spans="1:18" x14ac:dyDescent="0.35">
      <c r="B29" s="22" t="s">
        <v>70</v>
      </c>
      <c r="C29" s="36" t="e">
        <f>#REF!</f>
        <v>#REF!</v>
      </c>
      <c r="D29" s="36" t="e">
        <f>#REF!</f>
        <v>#REF!</v>
      </c>
      <c r="H29" s="411"/>
      <c r="I29" s="412"/>
      <c r="J29" s="412"/>
      <c r="K29" s="412"/>
      <c r="L29" s="412"/>
      <c r="M29" s="412"/>
      <c r="N29" s="412"/>
      <c r="O29" s="412"/>
      <c r="P29" s="413"/>
      <c r="R29" s="21" t="s">
        <v>84</v>
      </c>
    </row>
    <row r="31" spans="1:18" x14ac:dyDescent="0.35">
      <c r="B31" s="415"/>
      <c r="C31" s="416"/>
      <c r="D31" s="416"/>
      <c r="E31" s="416"/>
      <c r="F31" s="416"/>
      <c r="G31" s="416"/>
      <c r="H31" s="416"/>
      <c r="I31" s="416"/>
    </row>
    <row r="33" spans="1:15" hidden="1" x14ac:dyDescent="0.35"/>
    <row r="34" spans="1:15" hidden="1" x14ac:dyDescent="0.35">
      <c r="F34" s="45"/>
    </row>
    <row r="35" spans="1:15" hidden="1" x14ac:dyDescent="0.35">
      <c r="F35" s="45"/>
    </row>
    <row r="36" spans="1:15" hidden="1" x14ac:dyDescent="0.35">
      <c r="F36" s="45"/>
    </row>
    <row r="37" spans="1:15" hidden="1" x14ac:dyDescent="0.35">
      <c r="F37" s="45"/>
    </row>
    <row r="38" spans="1:15" hidden="1" x14ac:dyDescent="0.35">
      <c r="A38" s="45" t="s">
        <v>71</v>
      </c>
      <c r="B38" s="45" t="s">
        <v>72</v>
      </c>
      <c r="C38" s="45"/>
      <c r="D38" s="45"/>
      <c r="E38" s="45"/>
      <c r="F38" s="45"/>
    </row>
    <row r="39" spans="1:15" hidden="1" x14ac:dyDescent="0.35">
      <c r="A39" s="45" t="s">
        <v>73</v>
      </c>
      <c r="B39" s="45" t="s">
        <v>74</v>
      </c>
      <c r="C39" s="45" t="s">
        <v>75</v>
      </c>
      <c r="D39" s="45" t="s">
        <v>76</v>
      </c>
      <c r="E39" s="45" t="s">
        <v>38</v>
      </c>
      <c r="F39" s="45"/>
    </row>
    <row r="40" spans="1:15" hidden="1" x14ac:dyDescent="0.35">
      <c r="A40" s="45">
        <v>2017</v>
      </c>
      <c r="B40" s="45">
        <v>2018</v>
      </c>
      <c r="C40" s="45">
        <v>2019</v>
      </c>
      <c r="D40" s="45">
        <v>2020</v>
      </c>
      <c r="E40" s="45"/>
      <c r="F40" s="45"/>
    </row>
    <row r="41" spans="1:15" hidden="1" x14ac:dyDescent="0.35">
      <c r="E41" s="45"/>
      <c r="F41" s="45"/>
    </row>
    <row r="42" spans="1:15" hidden="1" x14ac:dyDescent="0.35">
      <c r="E42" s="45"/>
      <c r="F42" s="45"/>
    </row>
    <row r="43" spans="1:15" hidden="1" x14ac:dyDescent="0.35">
      <c r="E43" s="45"/>
      <c r="F43" s="45"/>
    </row>
    <row r="44" spans="1:15" hidden="1" x14ac:dyDescent="0.35">
      <c r="E44" s="45"/>
    </row>
    <row r="45" spans="1:15" hidden="1" x14ac:dyDescent="0.35">
      <c r="E45" s="45"/>
      <c r="F45" s="21" t="s">
        <v>33</v>
      </c>
      <c r="G45" s="21" t="e">
        <f ca="1">IF(AND(OR(C15=A39,C15=B39,C15=E39),OR(C13="ne",AND(C13="ano",C14&gt;1095))),IF(D21&lt;0,"je v obtížích",IF(0.5*(D22+D23)&lt;D21,"je v obtížích","není v obtížích")),"není v obtížích")</f>
        <v>#REF!</v>
      </c>
      <c r="K45" s="21" t="s">
        <v>77</v>
      </c>
      <c r="O45" s="44"/>
    </row>
    <row r="46" spans="1:15" hidden="1" x14ac:dyDescent="0.35">
      <c r="E46" s="45"/>
      <c r="F46" s="21" t="s">
        <v>36</v>
      </c>
      <c r="G46" s="21" t="e">
        <f ca="1">IF(AND(OR(C15=C39,C15=D39),OR(C13="ne",AND(C13="ano",C14&gt;1095))),IF(D21&lt;0,"je v obtížích",IF((D21-D29-D24)*0.5&gt;D21,"je v obtížích","není v obtížích")),"není v obtížích")</f>
        <v>#REF!</v>
      </c>
      <c r="K46" s="21" t="s">
        <v>78</v>
      </c>
    </row>
    <row r="47" spans="1:15" hidden="1" x14ac:dyDescent="0.35">
      <c r="E47" s="45"/>
      <c r="F47" s="21" t="s">
        <v>39</v>
      </c>
      <c r="G47" s="21" t="str">
        <f>IF(C13="ne",IF(C21&lt;=0,"je v obtížích",IF(C25/C21&gt;7.5,"je v obtížích","není v obtížích")),"není v obtížích")</f>
        <v>není v obtížích</v>
      </c>
      <c r="H47" s="21" t="str">
        <f>IF(C13="ne",IF(D21&lt;=0,"je v obtížích",IF(D25/D21&gt;7.5,"je v obtížích","není v obtížích")),"není v obtížích")</f>
        <v>není v obtížích</v>
      </c>
      <c r="I47" s="21" t="str">
        <f>IF(AND(G47="je v obtížích",H47="je v obtížích"),"je v obtížích","není v obtížích")</f>
        <v>není v obtížích</v>
      </c>
      <c r="K47" s="21" t="s">
        <v>79</v>
      </c>
    </row>
    <row r="48" spans="1:15" hidden="1" x14ac:dyDescent="0.35">
      <c r="E48" s="45"/>
      <c r="F48" s="21" t="s">
        <v>43</v>
      </c>
      <c r="G48" s="21" t="str">
        <f>IF(C13="ne",IF(C27&lt;=0,"není v obtížích",IF((C28+C27+C26)/C27&lt;1,"je v obtížích","není v obtížích")),"není v obtížích")</f>
        <v>není v obtížích</v>
      </c>
      <c r="H48" s="21" t="str">
        <f>IF(C13="ne",IF(D27&lt;=0,"není v obtížích",IF((D28+D27+D26)/D27&lt;1,"je v obtížích","není v obtížích")),"není v obtížích")</f>
        <v>není v obtížích</v>
      </c>
      <c r="I48" s="21" t="e">
        <f>IF(AND(G48="je v obtížích",H48="je v obtížích"),"je v obtížích",IF(AND(C21="",H48="je v obtížích"),"je v obtížích","není v obtížích"))</f>
        <v>#REF!</v>
      </c>
      <c r="K48" s="21" t="s">
        <v>80</v>
      </c>
    </row>
    <row r="49" spans="1:11" hidden="1" x14ac:dyDescent="0.35">
      <c r="E49" s="45"/>
      <c r="F49" s="21" t="s">
        <v>57</v>
      </c>
      <c r="G49" s="21" t="e">
        <f>IF(C16="ano","je v obtížích","není v obtížích")</f>
        <v>#REF!</v>
      </c>
      <c r="K49" s="21" t="s">
        <v>81</v>
      </c>
    </row>
    <row r="50" spans="1:11" hidden="1" x14ac:dyDescent="0.35">
      <c r="E50" s="45"/>
      <c r="F50" s="21" t="s">
        <v>58</v>
      </c>
      <c r="G50" s="21" t="e">
        <f>IF(C17="ano","je v obtížích","není v obtížích")</f>
        <v>#REF!</v>
      </c>
      <c r="K50" s="21" t="s">
        <v>82</v>
      </c>
    </row>
    <row r="51" spans="1:11" hidden="1" x14ac:dyDescent="0.35">
      <c r="F51" s="21" t="s">
        <v>59</v>
      </c>
      <c r="G51" s="21" t="e">
        <f>IF(AND(I47="je v obtížích",I48="je v obtížích"),"je v obtížích","není v obtížích")</f>
        <v>#REF!</v>
      </c>
    </row>
    <row r="52" spans="1:11" hidden="1" x14ac:dyDescent="0.35">
      <c r="F52" s="414" t="e">
        <f ca="1">IF(AND(G45="není v obtížích",G46="není v obtížích",G49="není v obtížích",G50="není v obtížích",G51="není v obtížích"),"není v obtížích","je v obtížích")</f>
        <v>#REF!</v>
      </c>
      <c r="G52" s="414"/>
      <c r="H52" s="414"/>
      <c r="I52" s="414"/>
    </row>
    <row r="53" spans="1:11" hidden="1" x14ac:dyDescent="0.35"/>
    <row r="54" spans="1:11" hidden="1" x14ac:dyDescent="0.35">
      <c r="C54" s="28" t="s">
        <v>29</v>
      </c>
      <c r="G54" s="29" t="s">
        <v>30</v>
      </c>
      <c r="H54" s="29" t="s">
        <v>31</v>
      </c>
    </row>
    <row r="55" spans="1:11" hidden="1" x14ac:dyDescent="0.35">
      <c r="B55" s="22" t="s">
        <v>32</v>
      </c>
      <c r="C55" s="30" t="str">
        <f>C13</f>
        <v>ANO</v>
      </c>
      <c r="F55" s="21" t="s">
        <v>33</v>
      </c>
      <c r="G55" s="29"/>
      <c r="H55" s="29" t="e">
        <f>IF(OR(C57="v.o.s.",C57="k.s."),D63-1,IF(AND(C55="ano",C56&lt;=1095),D63-1,IF(D63&lt;0,D63+1,0.5*(D64+D65))))</f>
        <v>#REF!</v>
      </c>
      <c r="J55" s="21" t="s">
        <v>34</v>
      </c>
    </row>
    <row r="56" spans="1:11" hidden="1" x14ac:dyDescent="0.35">
      <c r="B56" s="22" t="s">
        <v>35</v>
      </c>
      <c r="C56" s="31" t="e">
        <f ca="1">C14</f>
        <v>#REF!</v>
      </c>
      <c r="F56" s="21" t="s">
        <v>36</v>
      </c>
      <c r="G56" s="29"/>
      <c r="H56" s="29" t="e">
        <f>IF(OR(C57="jiná",C57="s.r.o.",C57="a.s."),D63-1,IF(AND(C55="ano",C56&lt;=1095),D63-1,IF(D63&lt;0,D63+1,(D63-D71-D66)*0.5)))</f>
        <v>#REF!</v>
      </c>
      <c r="J56" s="21" t="s">
        <v>34</v>
      </c>
    </row>
    <row r="57" spans="1:11" hidden="1" x14ac:dyDescent="0.35">
      <c r="B57" s="22" t="s">
        <v>37</v>
      </c>
      <c r="C57" s="30" t="e">
        <f>C15</f>
        <v>#REF!</v>
      </c>
      <c r="F57" s="21" t="s">
        <v>39</v>
      </c>
      <c r="G57" s="29">
        <f>IF(C55="ano",0,IF(C63&lt;=0,100,C67/C63))</f>
        <v>0</v>
      </c>
      <c r="H57" s="29">
        <f>IF(C55="ano",0,IF(D63&lt;=0,100,D67/D63))</f>
        <v>0</v>
      </c>
      <c r="J57" s="21" t="s">
        <v>40</v>
      </c>
    </row>
    <row r="58" spans="1:11" hidden="1" x14ac:dyDescent="0.35">
      <c r="A58" s="21" t="s">
        <v>41</v>
      </c>
      <c r="B58" s="22" t="s">
        <v>42</v>
      </c>
      <c r="C58" s="30" t="e">
        <f>C16</f>
        <v>#REF!</v>
      </c>
      <c r="F58" s="21" t="s">
        <v>43</v>
      </c>
      <c r="G58" s="29" t="e">
        <f>IF(C69&lt;=0,"100",IF(C55="ne",(C70+C69+C68)/C69,"100"))</f>
        <v>#REF!</v>
      </c>
      <c r="H58" s="29" t="e">
        <f>IF(D69&lt;=0,"100",IF(C55="ne",(D70+D69+D68)/D69,"100"))</f>
        <v>#REF!</v>
      </c>
      <c r="J58" s="21" t="s">
        <v>44</v>
      </c>
    </row>
    <row r="59" spans="1:11" hidden="1" x14ac:dyDescent="0.35">
      <c r="A59" s="21" t="s">
        <v>45</v>
      </c>
      <c r="B59" s="22" t="s">
        <v>46</v>
      </c>
      <c r="C59" s="30" t="e">
        <f>C17</f>
        <v>#REF!</v>
      </c>
    </row>
    <row r="60" spans="1:11" hidden="1" x14ac:dyDescent="0.35">
      <c r="F60" s="32" t="s">
        <v>47</v>
      </c>
    </row>
    <row r="61" spans="1:11" hidden="1" x14ac:dyDescent="0.35">
      <c r="C61" s="404" t="s">
        <v>48</v>
      </c>
      <c r="D61" s="404"/>
      <c r="F61" s="21" t="s">
        <v>49</v>
      </c>
      <c r="G61" s="21" t="s">
        <v>50</v>
      </c>
    </row>
    <row r="62" spans="1:11" hidden="1" x14ac:dyDescent="0.35">
      <c r="B62" s="33" t="s">
        <v>51</v>
      </c>
      <c r="C62" s="34" t="e">
        <f>D62-1</f>
        <v>#REF!</v>
      </c>
      <c r="D62" s="35" t="e">
        <f>D20</f>
        <v>#REF!</v>
      </c>
      <c r="F62" s="21" t="s">
        <v>52</v>
      </c>
      <c r="G62" s="21" t="s">
        <v>53</v>
      </c>
    </row>
    <row r="63" spans="1:11" hidden="1" x14ac:dyDescent="0.35">
      <c r="A63" s="33" t="s">
        <v>54</v>
      </c>
      <c r="B63" s="22" t="s">
        <v>55</v>
      </c>
      <c r="C63" s="36" t="e">
        <f>#REF!</f>
        <v>#REF!</v>
      </c>
      <c r="D63" s="36" t="e">
        <f>#REF!</f>
        <v>#REF!</v>
      </c>
    </row>
    <row r="64" spans="1:11" hidden="1" x14ac:dyDescent="0.35">
      <c r="B64" s="22" t="s">
        <v>56</v>
      </c>
      <c r="C64" s="36" t="e">
        <f>#REF!</f>
        <v>#REF!</v>
      </c>
      <c r="D64" s="36" t="e">
        <f>#REF!</f>
        <v>#REF!</v>
      </c>
      <c r="F64" s="37" t="s">
        <v>33</v>
      </c>
      <c r="G64" s="37" t="s">
        <v>36</v>
      </c>
      <c r="H64" s="37" t="s">
        <v>57</v>
      </c>
      <c r="I64" s="37" t="s">
        <v>58</v>
      </c>
      <c r="J64" s="37" t="s">
        <v>59</v>
      </c>
      <c r="K64" s="38"/>
    </row>
    <row r="65" spans="1:18" hidden="1" x14ac:dyDescent="0.35">
      <c r="B65" s="22" t="s">
        <v>60</v>
      </c>
      <c r="C65" s="36" t="e">
        <f>#REF!</f>
        <v>#REF!</v>
      </c>
      <c r="D65" s="36" t="e">
        <f>#REF!</f>
        <v>#REF!</v>
      </c>
      <c r="F65" s="37" t="e">
        <f ca="1">IF(G86="není v obtížích","ne","ano")</f>
        <v>#REF!</v>
      </c>
      <c r="G65" s="37" t="e">
        <f ca="1">IF(G87="není v obtížích","ne","ano")</f>
        <v>#REF!</v>
      </c>
      <c r="H65" s="37" t="e">
        <f>IF(G90="není v obtížích","ne","ano")</f>
        <v>#REF!</v>
      </c>
      <c r="I65" s="37" t="e">
        <f>IF(G91="není v obtížích","ne","ano")</f>
        <v>#REF!</v>
      </c>
      <c r="J65" s="37" t="e">
        <f>IF(G92="není v obtížích","ne","ano")</f>
        <v>#REF!</v>
      </c>
      <c r="K65" s="38"/>
    </row>
    <row r="66" spans="1:18" hidden="1" x14ac:dyDescent="0.35">
      <c r="B66" s="22" t="s">
        <v>61</v>
      </c>
      <c r="C66" s="36" t="e">
        <f>#REF!</f>
        <v>#REF!</v>
      </c>
      <c r="D66" s="36" t="e">
        <f>#REF!</f>
        <v>#REF!</v>
      </c>
    </row>
    <row r="67" spans="1:18" ht="15" hidden="1" thickBot="1" x14ac:dyDescent="0.4">
      <c r="B67" s="39" t="s">
        <v>62</v>
      </c>
      <c r="C67" s="36" t="e">
        <f>#REF!</f>
        <v>#REF!</v>
      </c>
      <c r="D67" s="36" t="e">
        <f>#REF!</f>
        <v>#REF!</v>
      </c>
      <c r="F67" s="40" t="s">
        <v>63</v>
      </c>
      <c r="G67" s="40"/>
      <c r="H67" s="40"/>
      <c r="I67" s="41" t="e">
        <f>IF(OR(H55&gt;D63,H56&gt;D63,AND(G57&gt;7.5,H57&gt;7.5,G58&lt;1,H58&lt;1),C58="ano",C59="ano"),"se jedná",IF(AND(C63="",H58&lt;1,H57&gt;7.5),"se jedná","se nejedná"))</f>
        <v>#REF!</v>
      </c>
      <c r="J67" s="40" t="s">
        <v>64</v>
      </c>
      <c r="K67" s="40"/>
    </row>
    <row r="68" spans="1:18" hidden="1" x14ac:dyDescent="0.35">
      <c r="A68" s="33" t="s">
        <v>65</v>
      </c>
      <c r="B68" s="42" t="s">
        <v>66</v>
      </c>
      <c r="C68" s="36" t="e">
        <f>#REF!</f>
        <v>#REF!</v>
      </c>
      <c r="D68" s="36" t="e">
        <f>#REF!</f>
        <v>#REF!</v>
      </c>
    </row>
    <row r="69" spans="1:18" hidden="1" x14ac:dyDescent="0.35">
      <c r="B69" s="22" t="s">
        <v>67</v>
      </c>
      <c r="C69" s="36" t="e">
        <f>#REF!</f>
        <v>#REF!</v>
      </c>
      <c r="D69" s="36" t="e">
        <f>#REF!</f>
        <v>#REF!</v>
      </c>
      <c r="F69" s="43" t="s">
        <v>68</v>
      </c>
      <c r="H69" s="405"/>
      <c r="I69" s="406"/>
      <c r="J69" s="406"/>
      <c r="K69" s="406"/>
      <c r="L69" s="406"/>
      <c r="M69" s="406"/>
      <c r="N69" s="406"/>
      <c r="O69" s="406"/>
      <c r="P69" s="407"/>
    </row>
    <row r="70" spans="1:18" hidden="1" x14ac:dyDescent="0.35">
      <c r="B70" s="22" t="s">
        <v>69</v>
      </c>
      <c r="C70" s="36" t="e">
        <f>#REF!</f>
        <v>#REF!</v>
      </c>
      <c r="D70" s="36" t="e">
        <f>#REF!</f>
        <v>#REF!</v>
      </c>
      <c r="H70" s="408"/>
      <c r="I70" s="409"/>
      <c r="J70" s="409"/>
      <c r="K70" s="409"/>
      <c r="L70" s="409"/>
      <c r="M70" s="409"/>
      <c r="N70" s="409"/>
      <c r="O70" s="409"/>
      <c r="P70" s="410"/>
      <c r="Q70" s="44"/>
      <c r="R70" s="44"/>
    </row>
    <row r="71" spans="1:18" hidden="1" x14ac:dyDescent="0.35">
      <c r="B71" s="22" t="s">
        <v>70</v>
      </c>
      <c r="C71" s="36" t="e">
        <f>#REF!</f>
        <v>#REF!</v>
      </c>
      <c r="D71" s="36" t="e">
        <f>#REF!</f>
        <v>#REF!</v>
      </c>
      <c r="H71" s="411"/>
      <c r="I71" s="412"/>
      <c r="J71" s="412"/>
      <c r="K71" s="412"/>
      <c r="L71" s="412"/>
      <c r="M71" s="412"/>
      <c r="N71" s="412"/>
      <c r="O71" s="412"/>
      <c r="P71" s="413"/>
    </row>
    <row r="72" spans="1:18" hidden="1" x14ac:dyDescent="0.35"/>
    <row r="73" spans="1:18" hidden="1" x14ac:dyDescent="0.35"/>
    <row r="74" spans="1:18" hidden="1" x14ac:dyDescent="0.35"/>
    <row r="75" spans="1:18" hidden="1" x14ac:dyDescent="0.35">
      <c r="F75" s="45"/>
    </row>
    <row r="76" spans="1:18" hidden="1" x14ac:dyDescent="0.35">
      <c r="F76" s="45"/>
    </row>
    <row r="77" spans="1:18" hidden="1" x14ac:dyDescent="0.35">
      <c r="F77" s="45"/>
    </row>
    <row r="78" spans="1:18" hidden="1" x14ac:dyDescent="0.35">
      <c r="F78" s="45"/>
    </row>
    <row r="79" spans="1:18" hidden="1" x14ac:dyDescent="0.35">
      <c r="A79" s="45" t="s">
        <v>71</v>
      </c>
      <c r="B79" s="45" t="s">
        <v>72</v>
      </c>
      <c r="C79" s="45"/>
      <c r="D79" s="45"/>
      <c r="E79" s="45"/>
      <c r="F79" s="45"/>
    </row>
    <row r="80" spans="1:18" hidden="1" x14ac:dyDescent="0.35">
      <c r="A80" s="45" t="s">
        <v>73</v>
      </c>
      <c r="B80" s="45" t="s">
        <v>74</v>
      </c>
      <c r="C80" s="45" t="s">
        <v>75</v>
      </c>
      <c r="D80" s="45" t="s">
        <v>76</v>
      </c>
      <c r="E80" s="45" t="s">
        <v>38</v>
      </c>
      <c r="F80" s="45"/>
    </row>
    <row r="81" spans="1:15" hidden="1" x14ac:dyDescent="0.35">
      <c r="A81" s="45">
        <v>2017</v>
      </c>
      <c r="B81" s="45">
        <v>2018</v>
      </c>
      <c r="C81" s="45">
        <v>2019</v>
      </c>
      <c r="D81" s="45">
        <v>2020</v>
      </c>
      <c r="E81" s="45"/>
      <c r="F81" s="45"/>
    </row>
    <row r="82" spans="1:15" hidden="1" x14ac:dyDescent="0.35">
      <c r="E82" s="45"/>
      <c r="F82" s="45"/>
    </row>
    <row r="83" spans="1:15" hidden="1" x14ac:dyDescent="0.35">
      <c r="E83" s="45"/>
      <c r="F83" s="45"/>
    </row>
    <row r="84" spans="1:15" hidden="1" x14ac:dyDescent="0.35">
      <c r="E84" s="45"/>
      <c r="F84" s="45"/>
    </row>
    <row r="85" spans="1:15" hidden="1" x14ac:dyDescent="0.35">
      <c r="E85" s="45"/>
    </row>
    <row r="86" spans="1:15" hidden="1" x14ac:dyDescent="0.35">
      <c r="E86" s="45"/>
      <c r="F86" s="21" t="s">
        <v>33</v>
      </c>
      <c r="G86" s="21" t="e">
        <f ca="1">IF(AND(OR($C$15=A80,$C$15=B80,$C$15=E80),OR($C$13="ne",AND($C$13="ano",$C$14&gt;1095))),IF(D63&lt;0,"je v obtížích",IF(0.5*(D64+D65)&gt;D63,"je v obtížích","není v obtížích")),"není v obtížích")</f>
        <v>#REF!</v>
      </c>
      <c r="K86" s="21" t="s">
        <v>77</v>
      </c>
      <c r="O86" s="44"/>
    </row>
    <row r="87" spans="1:15" hidden="1" x14ac:dyDescent="0.35">
      <c r="E87" s="45"/>
      <c r="F87" s="21" t="s">
        <v>36</v>
      </c>
      <c r="G87" s="21" t="e">
        <f ca="1">IF(AND(OR($C$15=C80,$C$15=D80),OR($C$13="ne",AND($C$13="ano",$C$14&gt;1095))),IF(D63&lt;0,"je v obtížích",IF((D63-D71-D66)*0.5&gt;D63,"je v obtížích","není v obtížích")),"není v obtížích")</f>
        <v>#REF!</v>
      </c>
      <c r="K87" s="21" t="s">
        <v>78</v>
      </c>
    </row>
    <row r="88" spans="1:15" hidden="1" x14ac:dyDescent="0.35">
      <c r="E88" s="45"/>
      <c r="F88" s="21" t="s">
        <v>39</v>
      </c>
      <c r="G88" s="21" t="str">
        <f>IF($C$13="ne",IF(C63&lt;=0,"je v obtížích",IF(C67/C63&gt;7.5,"je v obtížích","není v obtížích")),"není v obtížích")</f>
        <v>není v obtížích</v>
      </c>
      <c r="H88" s="21" t="str">
        <f>IF(C55="ne",IF(D63&lt;=0,"je v obtížích",IF(D67/D63&gt;7.5,"je v obtížích","není v obtížích")),"není v obtížích")</f>
        <v>není v obtížích</v>
      </c>
      <c r="I88" s="21" t="str">
        <f>IF(AND(G88="je v obtížích",H88="je v obtížích"),"je v obtížích","není v obtížích")</f>
        <v>není v obtížích</v>
      </c>
      <c r="K88" s="21" t="s">
        <v>79</v>
      </c>
    </row>
    <row r="89" spans="1:15" hidden="1" x14ac:dyDescent="0.35">
      <c r="E89" s="45"/>
      <c r="F89" s="21" t="s">
        <v>43</v>
      </c>
      <c r="G89" s="21" t="str">
        <f>IF($C$13="ne",IF(C69&lt;=0,"není v obtížích",IF((C70+C69+C68)/C69&lt;1,"je v obtížích","není v obtížích")),"není v obtížích")</f>
        <v>není v obtížích</v>
      </c>
      <c r="H89" s="21" t="str">
        <f>IF(C55="ne",IF(D69&lt;=0,"není v obtížích",IF((D70+D69+D68)/D69&lt;1,"je v obtížích","není v obtížích")),"není v obtížích")</f>
        <v>není v obtížích</v>
      </c>
      <c r="I89" s="21" t="e">
        <f>IF(AND(G89="je v obtížích",H89="je v obtížích"),"je v obtížích",IF(AND(C63="",H89="je v obtížích"),"je v obtížích","není v obtížích"))</f>
        <v>#REF!</v>
      </c>
      <c r="K89" s="21" t="s">
        <v>80</v>
      </c>
    </row>
    <row r="90" spans="1:15" hidden="1" x14ac:dyDescent="0.35">
      <c r="E90" s="45"/>
      <c r="F90" s="21" t="s">
        <v>57</v>
      </c>
      <c r="G90" s="21" t="e">
        <f>IF($C$16="ano","je v obtížích","není v obtížích")</f>
        <v>#REF!</v>
      </c>
      <c r="K90" s="21" t="s">
        <v>81</v>
      </c>
    </row>
    <row r="91" spans="1:15" hidden="1" x14ac:dyDescent="0.35">
      <c r="E91" s="45"/>
      <c r="F91" s="21" t="s">
        <v>58</v>
      </c>
      <c r="G91" s="21" t="e">
        <f>IF($C$17="ano","je v obtížích","není v obtížích")</f>
        <v>#REF!</v>
      </c>
      <c r="K91" s="21" t="s">
        <v>82</v>
      </c>
    </row>
    <row r="92" spans="1:15" hidden="1" x14ac:dyDescent="0.35">
      <c r="F92" s="21" t="s">
        <v>59</v>
      </c>
      <c r="G92" s="21" t="e">
        <f>IF(AND(I88="je v obtížích",I89="je v obtížích"),"je v obtížích","není v obtížích")</f>
        <v>#REF!</v>
      </c>
    </row>
    <row r="93" spans="1:15" hidden="1" x14ac:dyDescent="0.35">
      <c r="F93" s="414" t="e">
        <f ca="1">IF(AND(G86="není v obtížích",G87="není v obtížích",G90="není v obtížích",G91="není v obtížích",G92="není v obtížích"),"není v obtížích","je v obtížích")</f>
        <v>#REF!</v>
      </c>
      <c r="G93" s="414"/>
      <c r="H93" s="414"/>
      <c r="I93" s="414"/>
    </row>
    <row r="94" spans="1:15" hidden="1" x14ac:dyDescent="0.35"/>
  </sheetData>
  <sheetProtection algorithmName="SHA-512" hashValue="Wlgd2+w34xrRcvaRbE+3GYkbhZYLqzcq4qkZo7MgY8LpcYyEfPMErCzf+x+Dk7uYwIgYHBDxFgOJqrj/3PzXnA==" saltValue="Y5YpUsPzRp0+ksLTESCO5w==" spinCount="100000" sheet="1" objects="1" scenarios="1" selectLockedCells="1" selectUnlockedCells="1"/>
  <mergeCells count="9">
    <mergeCell ref="C2:E2"/>
    <mergeCell ref="C19:D19"/>
    <mergeCell ref="C61:D61"/>
    <mergeCell ref="H69:P71"/>
    <mergeCell ref="F93:I93"/>
    <mergeCell ref="C7:E7"/>
    <mergeCell ref="B31:I31"/>
    <mergeCell ref="F52:I52"/>
    <mergeCell ref="H27:P29"/>
  </mergeCells>
  <conditionalFormatting sqref="F23:K23">
    <cfRule type="cellIs" dxfId="3" priority="1" operator="equal">
      <formula>"ano"</formula>
    </cfRule>
    <cfRule type="cellIs" dxfId="2" priority="2" operator="equal">
      <formula>"ne"</formula>
    </cfRule>
  </conditionalFormatting>
  <conditionalFormatting sqref="F65:K65">
    <cfRule type="cellIs" dxfId="1" priority="3" operator="equal">
      <formula>"ano"</formula>
    </cfRule>
    <cfRule type="cellIs" dxfId="0" priority="4" operator="equal">
      <formula>"ne"</formula>
    </cfRule>
  </conditionalFormatting>
  <dataValidations count="2">
    <dataValidation allowBlank="1" showInputMessage="1" showErrorMessage="1" promptTitle="Vyberte" prompt="ze seznamu" sqref="C55 D62 C57:C59 C13 C15:C17" xr:uid="{00000000-0002-0000-0300-000000000000}"/>
    <dataValidation type="list" allowBlank="1" showInputMessage="1" showErrorMessage="1" promptTitle="Vyberte" prompt="ze seznamu" sqref="D20" xr:uid="{00000000-0002-0000-0300-000001000000}">
      <formula1>$A$40:$D$40</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6"/>
  <dimension ref="A1:N171"/>
  <sheetViews>
    <sheetView zoomScale="134" zoomScaleNormal="130" workbookViewId="0">
      <selection activeCell="C78" sqref="C78"/>
    </sheetView>
  </sheetViews>
  <sheetFormatPr defaultRowHeight="14.5" x14ac:dyDescent="0.35"/>
  <cols>
    <col min="1" max="1" width="55.453125" customWidth="1"/>
    <col min="2" max="2" width="35.7265625" customWidth="1"/>
    <col min="3" max="3" width="73.1796875" customWidth="1"/>
    <col min="4" max="4" width="10.7265625" customWidth="1"/>
    <col min="9" max="9" width="30.453125" customWidth="1"/>
  </cols>
  <sheetData>
    <row r="1" spans="1:14" ht="94.15" customHeight="1" x14ac:dyDescent="0.35">
      <c r="A1" s="418" t="s">
        <v>162</v>
      </c>
      <c r="B1" s="418"/>
      <c r="C1" s="418"/>
      <c r="D1" s="418"/>
      <c r="E1" s="418"/>
      <c r="F1" s="418"/>
      <c r="G1" s="418"/>
      <c r="H1" s="418"/>
    </row>
    <row r="2" spans="1:14" x14ac:dyDescent="0.35">
      <c r="A2" t="s">
        <v>2</v>
      </c>
      <c r="C2" t="s">
        <v>2</v>
      </c>
      <c r="E2" t="s">
        <v>7</v>
      </c>
    </row>
    <row r="3" spans="1:14" x14ac:dyDescent="0.35">
      <c r="A3" t="s">
        <v>3</v>
      </c>
      <c r="B3">
        <v>2017</v>
      </c>
      <c r="C3" t="s">
        <v>3</v>
      </c>
      <c r="E3" t="s">
        <v>12</v>
      </c>
      <c r="F3" s="6">
        <v>1</v>
      </c>
      <c r="G3" t="s">
        <v>12</v>
      </c>
      <c r="I3" t="e">
        <f>VLOOKUP(PROHLÁŠENÍ!G44,F3:G5,2,TRUE)</f>
        <v>#N/A</v>
      </c>
    </row>
    <row r="4" spans="1:14" x14ac:dyDescent="0.35">
      <c r="B4">
        <v>2018</v>
      </c>
      <c r="E4" t="s">
        <v>8</v>
      </c>
      <c r="F4" s="6">
        <v>2</v>
      </c>
      <c r="G4" s="5" t="s">
        <v>8</v>
      </c>
    </row>
    <row r="5" spans="1:14" x14ac:dyDescent="0.35">
      <c r="B5">
        <v>2019</v>
      </c>
      <c r="E5" t="s">
        <v>9</v>
      </c>
      <c r="F5" s="6">
        <v>3</v>
      </c>
      <c r="G5" s="5" t="s">
        <v>9</v>
      </c>
    </row>
    <row r="6" spans="1:14" x14ac:dyDescent="0.35">
      <c r="B6">
        <v>2020</v>
      </c>
      <c r="E6" t="s">
        <v>10</v>
      </c>
      <c r="F6" s="6">
        <v>4</v>
      </c>
      <c r="G6" s="5" t="s">
        <v>10</v>
      </c>
    </row>
    <row r="7" spans="1:14" x14ac:dyDescent="0.35">
      <c r="B7">
        <v>2021</v>
      </c>
    </row>
    <row r="8" spans="1:14" x14ac:dyDescent="0.35">
      <c r="B8">
        <v>2023</v>
      </c>
    </row>
    <row r="9" spans="1:14" x14ac:dyDescent="0.35">
      <c r="A9" t="s">
        <v>4</v>
      </c>
      <c r="B9">
        <v>2023</v>
      </c>
      <c r="C9" s="210">
        <v>25.184999999999999</v>
      </c>
    </row>
    <row r="10" spans="1:14" hidden="1" x14ac:dyDescent="0.35">
      <c r="A10" t="s">
        <v>99</v>
      </c>
      <c r="B10">
        <v>2021</v>
      </c>
      <c r="C10">
        <v>24.858000000000001</v>
      </c>
    </row>
    <row r="11" spans="1:14" hidden="1" x14ac:dyDescent="0.35">
      <c r="A11" t="s">
        <v>4</v>
      </c>
      <c r="B11">
        <v>2020</v>
      </c>
      <c r="C11">
        <v>26.242000000000001</v>
      </c>
      <c r="K11">
        <v>1</v>
      </c>
      <c r="L11">
        <v>2</v>
      </c>
      <c r="M11">
        <v>3</v>
      </c>
      <c r="N11">
        <f>MAX(K11:M11)</f>
        <v>3</v>
      </c>
    </row>
    <row r="12" spans="1:14" hidden="1" x14ac:dyDescent="0.35">
      <c r="A12" t="s">
        <v>4</v>
      </c>
      <c r="B12">
        <v>2019</v>
      </c>
      <c r="C12">
        <v>25.408000000000001</v>
      </c>
    </row>
    <row r="13" spans="1:14" hidden="1" x14ac:dyDescent="0.35">
      <c r="A13" t="s">
        <v>4</v>
      </c>
      <c r="B13">
        <v>2018</v>
      </c>
      <c r="C13">
        <v>25.724</v>
      </c>
    </row>
    <row r="14" spans="1:14" hidden="1" x14ac:dyDescent="0.35">
      <c r="A14" t="s">
        <v>4</v>
      </c>
      <c r="B14">
        <v>2017</v>
      </c>
      <c r="C14" s="4">
        <v>25.535</v>
      </c>
    </row>
    <row r="15" spans="1:14" hidden="1" x14ac:dyDescent="0.35">
      <c r="A15" s="79" t="s">
        <v>4</v>
      </c>
      <c r="B15" s="79">
        <v>2016</v>
      </c>
      <c r="C15" s="79">
        <v>27.021000000000001</v>
      </c>
    </row>
    <row r="16" spans="1:14" hidden="1" x14ac:dyDescent="0.35">
      <c r="A16" s="79" t="s">
        <v>4</v>
      </c>
      <c r="B16" s="79">
        <v>2015</v>
      </c>
      <c r="C16" s="79">
        <v>27.023</v>
      </c>
    </row>
    <row r="17" spans="1:9" x14ac:dyDescent="0.35">
      <c r="A17">
        <v>2020</v>
      </c>
    </row>
    <row r="18" spans="1:9" x14ac:dyDescent="0.35">
      <c r="A18" t="s">
        <v>5</v>
      </c>
      <c r="B18" s="1">
        <v>43000</v>
      </c>
      <c r="C18" s="3">
        <f>B18*C11</f>
        <v>1128406</v>
      </c>
      <c r="I18" t="e">
        <f>'Výpočty MSP'!C69:D69=IF('Výpočty MSP'!C66&gt;2000,'Výpočty MSP'!C66,"Automaticky")</f>
        <v>#VALUE!</v>
      </c>
    </row>
    <row r="19" spans="1:9" x14ac:dyDescent="0.35">
      <c r="A19" t="s">
        <v>6</v>
      </c>
      <c r="B19" s="1">
        <v>50000</v>
      </c>
      <c r="C19" s="3">
        <f>B19*C12</f>
        <v>1270400</v>
      </c>
    </row>
    <row r="21" spans="1:9" x14ac:dyDescent="0.35">
      <c r="A21">
        <v>2019</v>
      </c>
    </row>
    <row r="22" spans="1:9" x14ac:dyDescent="0.35">
      <c r="A22" t="s">
        <v>5</v>
      </c>
      <c r="B22" s="1">
        <v>43000</v>
      </c>
      <c r="C22" s="3">
        <f>B22*C12</f>
        <v>1092544</v>
      </c>
    </row>
    <row r="23" spans="1:9" x14ac:dyDescent="0.35">
      <c r="A23" t="s">
        <v>6</v>
      </c>
      <c r="B23" s="1">
        <v>50000</v>
      </c>
      <c r="C23" s="3">
        <f>B23*C12</f>
        <v>1270400</v>
      </c>
    </row>
    <row r="24" spans="1:9" x14ac:dyDescent="0.35">
      <c r="A24">
        <v>2018</v>
      </c>
      <c r="I24" t="e">
        <f>IF(#REF!&lt;3,IF(#REF!&lt;2,"MALÝ","STŔEDNÍ"),"VELKÝ")</f>
        <v>#REF!</v>
      </c>
    </row>
    <row r="25" spans="1:9" x14ac:dyDescent="0.35">
      <c r="A25" t="s">
        <v>5</v>
      </c>
      <c r="B25" s="1">
        <v>43000</v>
      </c>
      <c r="C25" s="3">
        <f>B25*C13</f>
        <v>1106132</v>
      </c>
    </row>
    <row r="26" spans="1:9" x14ac:dyDescent="0.35">
      <c r="A26" t="s">
        <v>6</v>
      </c>
      <c r="B26" s="1">
        <v>50000</v>
      </c>
      <c r="C26" s="3">
        <f>ROUND(B26*C13,0)</f>
        <v>1286200</v>
      </c>
    </row>
    <row r="27" spans="1:9" x14ac:dyDescent="0.35">
      <c r="A27">
        <v>2017</v>
      </c>
    </row>
    <row r="28" spans="1:9" x14ac:dyDescent="0.35">
      <c r="A28" t="s">
        <v>5</v>
      </c>
      <c r="B28" s="1">
        <v>43000</v>
      </c>
      <c r="C28" s="3">
        <f>B28*C14</f>
        <v>1098005</v>
      </c>
    </row>
    <row r="29" spans="1:9" x14ac:dyDescent="0.35">
      <c r="A29" t="s">
        <v>6</v>
      </c>
      <c r="B29" s="1">
        <v>50000</v>
      </c>
      <c r="C29" s="3">
        <f>ROUND(B29*C14,0)</f>
        <v>1276750</v>
      </c>
    </row>
    <row r="31" spans="1:9" x14ac:dyDescent="0.35">
      <c r="A31">
        <v>2016</v>
      </c>
    </row>
    <row r="32" spans="1:9" x14ac:dyDescent="0.35">
      <c r="A32" t="s">
        <v>5</v>
      </c>
      <c r="B32" s="1">
        <v>43000</v>
      </c>
      <c r="C32" s="2">
        <f>B32*C15</f>
        <v>1161903</v>
      </c>
    </row>
    <row r="33" spans="1:9" x14ac:dyDescent="0.35">
      <c r="A33" t="s">
        <v>6</v>
      </c>
      <c r="B33" s="1">
        <v>50000</v>
      </c>
      <c r="C33" s="2">
        <f>B33*C15</f>
        <v>1351050</v>
      </c>
    </row>
    <row r="35" spans="1:9" x14ac:dyDescent="0.35">
      <c r="A35">
        <v>2015</v>
      </c>
    </row>
    <row r="36" spans="1:9" x14ac:dyDescent="0.35">
      <c r="A36" t="s">
        <v>5</v>
      </c>
      <c r="B36" s="1">
        <v>43000</v>
      </c>
      <c r="C36" s="2">
        <f>B36*C16</f>
        <v>1161989</v>
      </c>
    </row>
    <row r="37" spans="1:9" x14ac:dyDescent="0.35">
      <c r="A37" t="s">
        <v>6</v>
      </c>
      <c r="B37" s="1">
        <v>50000</v>
      </c>
      <c r="C37" s="2">
        <f>B37*C16</f>
        <v>1351150</v>
      </c>
    </row>
    <row r="42" spans="1:9" ht="15.65" customHeight="1" x14ac:dyDescent="0.35">
      <c r="A42" s="91" t="s">
        <v>133</v>
      </c>
      <c r="C42" s="420" t="s">
        <v>108</v>
      </c>
      <c r="D42" s="421"/>
      <c r="G42" s="21"/>
    </row>
    <row r="43" spans="1:9" x14ac:dyDescent="0.35">
      <c r="A43" s="90" t="s">
        <v>127</v>
      </c>
      <c r="C43" s="82" t="s">
        <v>109</v>
      </c>
      <c r="D43" s="82" t="s">
        <v>107</v>
      </c>
    </row>
    <row r="44" spans="1:9" x14ac:dyDescent="0.35">
      <c r="A44" s="90" t="s">
        <v>125</v>
      </c>
      <c r="C44" s="84">
        <f>SKUPINA!I10</f>
        <v>0</v>
      </c>
      <c r="D44" s="85">
        <v>-2</v>
      </c>
    </row>
    <row r="45" spans="1:9" x14ac:dyDescent="0.35">
      <c r="A45" s="90" t="s">
        <v>143</v>
      </c>
      <c r="C45" s="83" t="b">
        <f>'Výpočty MSP'!C54=IF('Výpočty MSP'!C46&lt;2000,"",'Výpočty MSP'!C46)</f>
        <v>0</v>
      </c>
    </row>
    <row r="46" spans="1:9" x14ac:dyDescent="0.35">
      <c r="A46" s="206" t="s">
        <v>218</v>
      </c>
      <c r="B46" s="203" t="s">
        <v>204</v>
      </c>
      <c r="C46" s="86">
        <f>DATE(YEAR(C44)+D44,MONTH(C44),DAY(C44))</f>
        <v>693232</v>
      </c>
    </row>
    <row r="47" spans="1:9" x14ac:dyDescent="0.35">
      <c r="A47" s="91" t="s">
        <v>147</v>
      </c>
      <c r="C47" s="422" t="s">
        <v>111</v>
      </c>
      <c r="D47" s="422"/>
      <c r="E47" s="422"/>
      <c r="F47" s="422"/>
      <c r="G47" s="422"/>
    </row>
    <row r="48" spans="1:9" x14ac:dyDescent="0.35">
      <c r="A48" s="94" t="str">
        <f>SKUPINA!F12</f>
        <v>Vyplňte předchozí buňky</v>
      </c>
      <c r="C48" s="86" t="str">
        <f>IF(C44&lt;1,"",C44)</f>
        <v/>
      </c>
      <c r="I48" s="89"/>
    </row>
    <row r="49" spans="1:7" x14ac:dyDescent="0.35">
      <c r="A49" s="95">
        <f>IF(A48&gt;2000,C63,"")</f>
        <v>1898</v>
      </c>
      <c r="C49" s="423" t="s">
        <v>110</v>
      </c>
      <c r="D49" s="423"/>
      <c r="E49" s="423"/>
      <c r="F49" s="423"/>
      <c r="G49" s="423"/>
    </row>
    <row r="50" spans="1:7" x14ac:dyDescent="0.35">
      <c r="A50" s="95" t="s">
        <v>149</v>
      </c>
      <c r="C50" s="143"/>
    </row>
    <row r="51" spans="1:7" x14ac:dyDescent="0.35">
      <c r="A51" s="144" t="s">
        <v>148</v>
      </c>
    </row>
    <row r="52" spans="1:7" x14ac:dyDescent="0.35">
      <c r="A52" s="95" t="str">
        <f>IF(A49&lt;2000,"Vyplňte","Nový podnik")</f>
        <v>Vyplňte</v>
      </c>
      <c r="C52" s="82" t="s">
        <v>188</v>
      </c>
    </row>
    <row r="53" spans="1:7" x14ac:dyDescent="0.35">
      <c r="A53" s="95" t="str">
        <f>IF(A48="Vyplňte předchozí buňky","předchozí buňky!",A48)</f>
        <v>předchozí buňky!</v>
      </c>
      <c r="C53" s="156">
        <f>IF(C46&lt;2000,"",C46)</f>
        <v>693232</v>
      </c>
    </row>
    <row r="54" spans="1:7" x14ac:dyDescent="0.35">
      <c r="A54" s="95" t="str">
        <f>IF(A49&lt;2000,"",A49)</f>
        <v/>
      </c>
      <c r="C54" s="82" t="s">
        <v>189</v>
      </c>
    </row>
    <row r="55" spans="1:7" x14ac:dyDescent="0.35">
      <c r="C55" s="156"/>
    </row>
    <row r="56" spans="1:7" x14ac:dyDescent="0.35">
      <c r="A56" s="91" t="s">
        <v>133</v>
      </c>
      <c r="C56" s="81"/>
    </row>
    <row r="57" spans="1:7" x14ac:dyDescent="0.35">
      <c r="A57" s="94" t="s">
        <v>2</v>
      </c>
    </row>
    <row r="58" spans="1:7" x14ac:dyDescent="0.35">
      <c r="A58" s="94" t="s">
        <v>3</v>
      </c>
      <c r="C58" s="92" t="s">
        <v>113</v>
      </c>
    </row>
    <row r="59" spans="1:7" x14ac:dyDescent="0.35">
      <c r="C59" s="94">
        <f>YEAR(C44)</f>
        <v>1900</v>
      </c>
    </row>
    <row r="60" spans="1:7" x14ac:dyDescent="0.35">
      <c r="A60" s="93" t="s">
        <v>161</v>
      </c>
      <c r="C60" s="91" t="s">
        <v>114</v>
      </c>
    </row>
    <row r="61" spans="1:7" x14ac:dyDescent="0.35">
      <c r="A61" s="90" t="s">
        <v>160</v>
      </c>
      <c r="C61" s="94">
        <f>C59-1</f>
        <v>1899</v>
      </c>
    </row>
    <row r="62" spans="1:7" x14ac:dyDescent="0.35">
      <c r="C62" s="93" t="s">
        <v>132</v>
      </c>
    </row>
    <row r="63" spans="1:7" x14ac:dyDescent="0.35">
      <c r="C63" s="96">
        <f>C59-2</f>
        <v>1898</v>
      </c>
    </row>
    <row r="65" spans="1:13" x14ac:dyDescent="0.35">
      <c r="C65" s="91" t="s">
        <v>134</v>
      </c>
    </row>
    <row r="66" spans="1:13" x14ac:dyDescent="0.35">
      <c r="A66" s="82" t="s">
        <v>156</v>
      </c>
      <c r="C66" s="94">
        <f>IF(SKUPINA!I14="ANO",'Výpočty MSP'!C61,'Výpočty MSP'!C63)</f>
        <v>1898</v>
      </c>
    </row>
    <row r="67" spans="1:13" x14ac:dyDescent="0.35">
      <c r="A67" s="154" t="s">
        <v>150</v>
      </c>
    </row>
    <row r="68" spans="1:13" x14ac:dyDescent="0.35">
      <c r="C68" s="424" t="s">
        <v>144</v>
      </c>
      <c r="D68" s="424"/>
    </row>
    <row r="69" spans="1:13" x14ac:dyDescent="0.35">
      <c r="A69" s="82" t="s">
        <v>157</v>
      </c>
      <c r="C69" s="419" t="str">
        <f>IF('Výpočty MSP'!C66&gt;2000,'Výpočty MSP'!C66,"Automaticky")</f>
        <v>Automaticky</v>
      </c>
      <c r="D69" s="419"/>
    </row>
    <row r="70" spans="1:13" ht="43.5" x14ac:dyDescent="0.35">
      <c r="A70" s="155" t="s">
        <v>158</v>
      </c>
      <c r="C70" s="424" t="s">
        <v>145</v>
      </c>
      <c r="D70" s="424"/>
    </row>
    <row r="71" spans="1:13" x14ac:dyDescent="0.35">
      <c r="A71" s="156" t="s">
        <v>159</v>
      </c>
      <c r="C71" s="419">
        <f>IF(SKUPINA!I12='Výpočty MSP'!A46,'Výpočty MSP'!C59,)</f>
        <v>0</v>
      </c>
      <c r="D71" s="419"/>
    </row>
    <row r="73" spans="1:13" x14ac:dyDescent="0.35">
      <c r="C73" t="s">
        <v>136</v>
      </c>
    </row>
    <row r="74" spans="1:13" ht="15" customHeight="1" x14ac:dyDescent="0.35">
      <c r="A74" s="93" t="s">
        <v>183</v>
      </c>
      <c r="C74" s="97" t="s">
        <v>140</v>
      </c>
      <c r="D74" s="97"/>
      <c r="E74" s="97"/>
    </row>
    <row r="75" spans="1:13" x14ac:dyDescent="0.35">
      <c r="A75" s="181" t="str">
        <f>PROHLÁŠENÍ!B24</f>
        <v>DROBNÝ</v>
      </c>
    </row>
    <row r="76" spans="1:13" x14ac:dyDescent="0.35">
      <c r="A76" s="93" t="s">
        <v>184</v>
      </c>
      <c r="C76" t="s">
        <v>137</v>
      </c>
    </row>
    <row r="77" spans="1:13" x14ac:dyDescent="0.35">
      <c r="A77" s="181" t="str">
        <f>PROHLÁŠENÍ!C24</f>
        <v>DROBNÝ</v>
      </c>
      <c r="C77" s="98" t="s">
        <v>139</v>
      </c>
      <c r="D77" s="98"/>
      <c r="E77" s="98"/>
      <c r="F77" s="98"/>
      <c r="G77" s="98"/>
      <c r="H77" s="98"/>
      <c r="I77" s="98"/>
      <c r="J77" s="98"/>
      <c r="K77" s="98"/>
      <c r="L77" s="98"/>
      <c r="M77" s="98"/>
    </row>
    <row r="78" spans="1:13" x14ac:dyDescent="0.35">
      <c r="A78" s="93" t="s">
        <v>185</v>
      </c>
    </row>
    <row r="79" spans="1:13" x14ac:dyDescent="0.35">
      <c r="A79" s="181" t="str">
        <f>PROHLÁŠENÍ!D24</f>
        <v/>
      </c>
    </row>
    <row r="80" spans="1:13" ht="43.5" x14ac:dyDescent="0.35">
      <c r="A80" s="183" t="s">
        <v>187</v>
      </c>
    </row>
    <row r="81" spans="1:3" x14ac:dyDescent="0.35">
      <c r="A81" s="182" t="str">
        <f>IF(A79="","ROKY 'N A N-1' JSOU DOSTAČUJÍCÍ",A79)</f>
        <v>ROKY 'N A N-1' JSOU DOSTAČUJÍCÍ</v>
      </c>
    </row>
    <row r="82" spans="1:3" ht="18" customHeight="1" x14ac:dyDescent="0.35">
      <c r="A82" s="145"/>
    </row>
    <row r="83" spans="1:3" x14ac:dyDescent="0.35">
      <c r="A83" s="93" t="s">
        <v>186</v>
      </c>
    </row>
    <row r="84" spans="1:3" x14ac:dyDescent="0.35">
      <c r="A84" s="90" t="str">
        <f>PROHLÁŠENÍ!B26</f>
        <v>DROBNÝ</v>
      </c>
    </row>
    <row r="90" spans="1:3" ht="15" thickBot="1" x14ac:dyDescent="0.4">
      <c r="B90" s="203" t="s">
        <v>205</v>
      </c>
    </row>
    <row r="91" spans="1:3" ht="19.149999999999999" customHeight="1" thickBot="1" x14ac:dyDescent="0.4">
      <c r="A91" s="195" t="s">
        <v>191</v>
      </c>
      <c r="B91" s="428" t="s">
        <v>196</v>
      </c>
      <c r="C91" s="429"/>
    </row>
    <row r="92" spans="1:3" x14ac:dyDescent="0.35">
      <c r="A92" s="196" t="s">
        <v>192</v>
      </c>
      <c r="B92" s="197" t="s">
        <v>194</v>
      </c>
      <c r="C92" s="197" t="s">
        <v>195</v>
      </c>
    </row>
    <row r="93" spans="1:3" x14ac:dyDescent="0.35">
      <c r="A93" s="156">
        <f>IF(SKUPINA!J25="Nový podnik",1,0)</f>
        <v>0</v>
      </c>
      <c r="B93" s="425" t="str">
        <f>IF(A122=0,"","Oranžová pole = Váš odhad hodnot k 31.12.2025.")</f>
        <v/>
      </c>
      <c r="C93" s="430" t="str">
        <f>IF(A122=0,"","Černá pole = Nevyplňují se.")</f>
        <v/>
      </c>
    </row>
    <row r="94" spans="1:3" x14ac:dyDescent="0.35">
      <c r="A94" s="156">
        <f>IF(SKUPINA!J26="Nový podnik",1,0)</f>
        <v>0</v>
      </c>
      <c r="B94" s="426"/>
      <c r="C94" s="430"/>
    </row>
    <row r="95" spans="1:3" x14ac:dyDescent="0.35">
      <c r="A95" s="156">
        <f>IF(SKUPINA!J27="Nový podnik",1,0)</f>
        <v>0</v>
      </c>
      <c r="B95" s="426"/>
      <c r="C95" s="430"/>
    </row>
    <row r="96" spans="1:3" x14ac:dyDescent="0.35">
      <c r="A96" s="156">
        <f>IF(SKUPINA!J28="Nový podnik",1,0)</f>
        <v>0</v>
      </c>
      <c r="B96" s="426"/>
      <c r="C96" s="430"/>
    </row>
    <row r="97" spans="1:3" x14ac:dyDescent="0.35">
      <c r="A97" s="156">
        <f>IF(SKUPINA!J29="Nový podnik",1,0)</f>
        <v>0</v>
      </c>
      <c r="B97" s="426"/>
      <c r="C97" s="430"/>
    </row>
    <row r="98" spans="1:3" x14ac:dyDescent="0.35">
      <c r="A98" s="156">
        <f>IF(SKUPINA!J30="Nový podnik",1,0)</f>
        <v>0</v>
      </c>
      <c r="B98" s="426"/>
      <c r="C98" s="430"/>
    </row>
    <row r="99" spans="1:3" x14ac:dyDescent="0.35">
      <c r="A99" s="156">
        <f>IF(SKUPINA!J31="Nový podnik",1,0)</f>
        <v>0</v>
      </c>
      <c r="B99" s="426"/>
      <c r="C99" s="430"/>
    </row>
    <row r="100" spans="1:3" x14ac:dyDescent="0.35">
      <c r="A100" s="156">
        <f>IF(SKUPINA!J32="Nový podnik",1,0)</f>
        <v>0</v>
      </c>
      <c r="B100" s="426"/>
      <c r="C100" s="430"/>
    </row>
    <row r="101" spans="1:3" x14ac:dyDescent="0.35">
      <c r="A101" s="156">
        <f>IF(SKUPINA!J33="Nový podnik",1,0)</f>
        <v>0</v>
      </c>
      <c r="B101" s="426"/>
      <c r="C101" s="430"/>
    </row>
    <row r="102" spans="1:3" x14ac:dyDescent="0.35">
      <c r="A102" s="156">
        <f>IF(SKUPINA!J34="Nový podnik",1,0)</f>
        <v>0</v>
      </c>
      <c r="B102" s="426"/>
      <c r="C102" s="430"/>
    </row>
    <row r="103" spans="1:3" x14ac:dyDescent="0.35">
      <c r="A103" s="156">
        <f>IF(SKUPINA!J35="Nový podnik",1,0)</f>
        <v>0</v>
      </c>
      <c r="B103" s="426"/>
      <c r="C103" s="430"/>
    </row>
    <row r="104" spans="1:3" x14ac:dyDescent="0.35">
      <c r="A104" s="156">
        <f>IF(SKUPINA!J36="Nový podnik",1,0)</f>
        <v>0</v>
      </c>
      <c r="B104" s="426"/>
      <c r="C104" s="430"/>
    </row>
    <row r="105" spans="1:3" x14ac:dyDescent="0.35">
      <c r="A105" s="156">
        <f>IF(SKUPINA!J37="Nový podnik",1,0)</f>
        <v>0</v>
      </c>
      <c r="B105" s="426"/>
      <c r="C105" s="430"/>
    </row>
    <row r="106" spans="1:3" x14ac:dyDescent="0.35">
      <c r="A106" s="156">
        <f>IF(SKUPINA!J38="Nový podnik",1,0)</f>
        <v>0</v>
      </c>
      <c r="B106" s="426"/>
      <c r="C106" s="430"/>
    </row>
    <row r="107" spans="1:3" x14ac:dyDescent="0.35">
      <c r="A107" s="156">
        <f>IF(SKUPINA!J39="Nový podnik",1,0)</f>
        <v>0</v>
      </c>
      <c r="B107" s="426"/>
      <c r="C107" s="430"/>
    </row>
    <row r="108" spans="1:3" x14ac:dyDescent="0.35">
      <c r="A108" s="156">
        <f>IF(SKUPINA!J40="Nový podnik",1,0)</f>
        <v>0</v>
      </c>
      <c r="B108" s="426"/>
      <c r="C108" s="430"/>
    </row>
    <row r="109" spans="1:3" x14ac:dyDescent="0.35">
      <c r="A109" s="156">
        <f>IF(SKUPINA!J41="Nový podnik",1,0)</f>
        <v>0</v>
      </c>
      <c r="B109" s="426"/>
      <c r="C109" s="430"/>
    </row>
    <row r="110" spans="1:3" x14ac:dyDescent="0.35">
      <c r="A110" s="156">
        <f>IF(SKUPINA!J42="Nový podnik",1,0)</f>
        <v>0</v>
      </c>
      <c r="B110" s="426"/>
      <c r="C110" s="430"/>
    </row>
    <row r="111" spans="1:3" x14ac:dyDescent="0.35">
      <c r="A111" s="156">
        <f>IF(SKUPINA!J43="Nový podnik",1,0)</f>
        <v>0</v>
      </c>
      <c r="B111" s="426"/>
      <c r="C111" s="430"/>
    </row>
    <row r="112" spans="1:3" x14ac:dyDescent="0.35">
      <c r="A112" s="156">
        <f>IF(SKUPINA!J44="Nový podnik",1,0)</f>
        <v>0</v>
      </c>
      <c r="B112" s="426"/>
      <c r="C112" s="430"/>
    </row>
    <row r="113" spans="1:3" x14ac:dyDescent="0.35">
      <c r="A113" s="156">
        <f>IF(SKUPINA!J45="Nový podnik",1,0)</f>
        <v>0</v>
      </c>
      <c r="B113" s="426"/>
      <c r="C113" s="430"/>
    </row>
    <row r="114" spans="1:3" x14ac:dyDescent="0.35">
      <c r="A114" s="156">
        <f>IF(SKUPINA!J46="Nový podnik",1,0)</f>
        <v>0</v>
      </c>
      <c r="B114" s="426"/>
      <c r="C114" s="430"/>
    </row>
    <row r="115" spans="1:3" x14ac:dyDescent="0.35">
      <c r="A115" s="156">
        <f>IF(SKUPINA!J47="Nový podnik",1,0)</f>
        <v>0</v>
      </c>
      <c r="B115" s="426"/>
      <c r="C115" s="430"/>
    </row>
    <row r="116" spans="1:3" x14ac:dyDescent="0.35">
      <c r="A116" s="156">
        <f>IF(SKUPINA!J48="Nový podnik",1,0)</f>
        <v>0</v>
      </c>
      <c r="B116" s="426"/>
      <c r="C116" s="430"/>
    </row>
    <row r="117" spans="1:3" x14ac:dyDescent="0.35">
      <c r="A117" s="156">
        <f>IF(SKUPINA!J49="Nový podnik",1,0)</f>
        <v>0</v>
      </c>
      <c r="B117" s="426"/>
      <c r="C117" s="430"/>
    </row>
    <row r="118" spans="1:3" x14ac:dyDescent="0.35">
      <c r="A118" s="156">
        <f>IF(SKUPINA!J50="Nový podnik",1,0)</f>
        <v>0</v>
      </c>
      <c r="B118" s="426"/>
      <c r="C118" s="430"/>
    </row>
    <row r="119" spans="1:3" x14ac:dyDescent="0.35">
      <c r="A119" s="156">
        <f>IF(SKUPINA!J51="Nový podnik",1,0)</f>
        <v>0</v>
      </c>
      <c r="B119" s="426"/>
      <c r="C119" s="430"/>
    </row>
    <row r="120" spans="1:3" x14ac:dyDescent="0.35">
      <c r="A120" s="156">
        <f>IF(SKUPINA!J52="Nový podnik",1,0)</f>
        <v>0</v>
      </c>
      <c r="B120" s="426"/>
      <c r="C120" s="430"/>
    </row>
    <row r="121" spans="1:3" x14ac:dyDescent="0.35">
      <c r="A121" s="156">
        <f>IF(SKUPINA!J53="Nový podnik",1,0)</f>
        <v>0</v>
      </c>
      <c r="B121" s="426"/>
      <c r="C121" s="430"/>
    </row>
    <row r="122" spans="1:3" x14ac:dyDescent="0.35">
      <c r="A122" s="194">
        <f>SUM(A93:A121)</f>
        <v>0</v>
      </c>
      <c r="B122" s="427"/>
      <c r="C122" s="430"/>
    </row>
    <row r="123" spans="1:3" x14ac:dyDescent="0.35">
      <c r="A123" s="196" t="s">
        <v>193</v>
      </c>
      <c r="B123" s="196" t="s">
        <v>194</v>
      </c>
      <c r="C123" s="196" t="s">
        <v>195</v>
      </c>
    </row>
    <row r="124" spans="1:3" x14ac:dyDescent="0.35">
      <c r="A124" s="156">
        <f>IF(SKUPINA!J58="Nový podnik",1,0)</f>
        <v>0</v>
      </c>
      <c r="B124" s="417" t="str">
        <f>IF(A146=0,"","Oranžová pole = Váš odhad hodnot k 31.12.2025.")</f>
        <v/>
      </c>
      <c r="C124" s="431" t="str">
        <f>IF(A146=0,"","Černá pole = Nevyplňují se.")</f>
        <v/>
      </c>
    </row>
    <row r="125" spans="1:3" x14ac:dyDescent="0.35">
      <c r="A125" s="156">
        <f>IF(SKUPINA!J59="Nový podnik",1,0)</f>
        <v>0</v>
      </c>
      <c r="B125" s="417"/>
      <c r="C125" s="432"/>
    </row>
    <row r="126" spans="1:3" x14ac:dyDescent="0.35">
      <c r="A126" s="156">
        <f>IF(SKUPINA!J60="Nový podnik",1,0)</f>
        <v>0</v>
      </c>
      <c r="B126" s="417"/>
      <c r="C126" s="432"/>
    </row>
    <row r="127" spans="1:3" x14ac:dyDescent="0.35">
      <c r="A127" s="156">
        <f>IF(SKUPINA!J61="Nový podnik",1,0)</f>
        <v>0</v>
      </c>
      <c r="B127" s="417"/>
      <c r="C127" s="432"/>
    </row>
    <row r="128" spans="1:3" x14ac:dyDescent="0.35">
      <c r="A128" s="156">
        <f>IF(SKUPINA!J62="Nový podnik",1,0)</f>
        <v>0</v>
      </c>
      <c r="B128" s="417"/>
      <c r="C128" s="432"/>
    </row>
    <row r="129" spans="1:3" x14ac:dyDescent="0.35">
      <c r="A129" s="156">
        <f>IF(SKUPINA!J63="Nový podnik",1,0)</f>
        <v>0</v>
      </c>
      <c r="B129" s="417"/>
      <c r="C129" s="432"/>
    </row>
    <row r="130" spans="1:3" x14ac:dyDescent="0.35">
      <c r="A130" s="156">
        <f>IF(SKUPINA!J64="Nový podnik",1,0)</f>
        <v>0</v>
      </c>
      <c r="B130" s="417"/>
      <c r="C130" s="432"/>
    </row>
    <row r="131" spans="1:3" x14ac:dyDescent="0.35">
      <c r="A131" s="156">
        <f>IF(SKUPINA!J65="Nový podnik",1,0)</f>
        <v>0</v>
      </c>
      <c r="B131" s="417"/>
      <c r="C131" s="432"/>
    </row>
    <row r="132" spans="1:3" x14ac:dyDescent="0.35">
      <c r="A132" s="156">
        <f>IF(SKUPINA!J66="Nový podnik",1,0)</f>
        <v>0</v>
      </c>
      <c r="B132" s="417"/>
      <c r="C132" s="432"/>
    </row>
    <row r="133" spans="1:3" x14ac:dyDescent="0.35">
      <c r="A133" s="156">
        <f>IF(SKUPINA!J67="Nový podnik",1,0)</f>
        <v>0</v>
      </c>
      <c r="B133" s="417"/>
      <c r="C133" s="432"/>
    </row>
    <row r="134" spans="1:3" x14ac:dyDescent="0.35">
      <c r="A134" s="156">
        <f>IF(SKUPINA!J68="Nový podnik",1,0)</f>
        <v>0</v>
      </c>
      <c r="B134" s="417"/>
      <c r="C134" s="432"/>
    </row>
    <row r="135" spans="1:3" x14ac:dyDescent="0.35">
      <c r="A135" s="156">
        <f>IF(SKUPINA!J69="Nový podnik",1,0)</f>
        <v>0</v>
      </c>
      <c r="B135" s="417"/>
      <c r="C135" s="432"/>
    </row>
    <row r="136" spans="1:3" x14ac:dyDescent="0.35">
      <c r="A136" s="156">
        <f>IF(SKUPINA!J70="Nový podnik",1,0)</f>
        <v>0</v>
      </c>
      <c r="B136" s="417"/>
      <c r="C136" s="432"/>
    </row>
    <row r="137" spans="1:3" x14ac:dyDescent="0.35">
      <c r="A137" s="156">
        <f>IF(SKUPINA!J71="Nový podnik",1,0)</f>
        <v>0</v>
      </c>
      <c r="B137" s="417"/>
      <c r="C137" s="432"/>
    </row>
    <row r="138" spans="1:3" x14ac:dyDescent="0.35">
      <c r="A138" s="156">
        <f>IF(SKUPINA!J72="Nový podnik",1,0)</f>
        <v>0</v>
      </c>
      <c r="B138" s="417"/>
      <c r="C138" s="432"/>
    </row>
    <row r="139" spans="1:3" x14ac:dyDescent="0.35">
      <c r="A139" s="156">
        <f>IF(SKUPINA!J73="Nový podnik",1,0)</f>
        <v>0</v>
      </c>
      <c r="B139" s="417"/>
      <c r="C139" s="432"/>
    </row>
    <row r="140" spans="1:3" x14ac:dyDescent="0.35">
      <c r="A140" s="156">
        <f>IF(SKUPINA!J74="Nový podnik",1,0)</f>
        <v>0</v>
      </c>
      <c r="B140" s="417"/>
      <c r="C140" s="432"/>
    </row>
    <row r="141" spans="1:3" x14ac:dyDescent="0.35">
      <c r="A141" s="156">
        <f>IF(SKUPINA!J75="Nový podnik",1,0)</f>
        <v>0</v>
      </c>
      <c r="B141" s="417"/>
      <c r="C141" s="432"/>
    </row>
    <row r="142" spans="1:3" x14ac:dyDescent="0.35">
      <c r="A142" s="156">
        <f>IF(SKUPINA!J76="Nový podnik",1,0)</f>
        <v>0</v>
      </c>
      <c r="B142" s="417"/>
      <c r="C142" s="432"/>
    </row>
    <row r="143" spans="1:3" x14ac:dyDescent="0.35">
      <c r="A143" s="156">
        <f>IF(SKUPINA!J77="Nový podnik",1,0)</f>
        <v>0</v>
      </c>
      <c r="B143" s="417"/>
      <c r="C143" s="432"/>
    </row>
    <row r="144" spans="1:3" x14ac:dyDescent="0.35">
      <c r="A144" s="156">
        <f>IF(SKUPINA!J78="Nový podnik",1,0)</f>
        <v>0</v>
      </c>
      <c r="B144" s="417"/>
      <c r="C144" s="432"/>
    </row>
    <row r="145" spans="1:3" x14ac:dyDescent="0.35">
      <c r="A145" s="156">
        <f>IF(SKUPINA!J79="Nový podnik",1,0)</f>
        <v>0</v>
      </c>
      <c r="B145" s="417"/>
      <c r="C145" s="432"/>
    </row>
    <row r="146" spans="1:3" x14ac:dyDescent="0.35">
      <c r="A146" s="194">
        <f>SUM(A124:A145)</f>
        <v>0</v>
      </c>
      <c r="B146" s="417"/>
      <c r="C146" s="433"/>
    </row>
    <row r="150" spans="1:3" x14ac:dyDescent="0.35">
      <c r="A150" s="82" t="s">
        <v>198</v>
      </c>
    </row>
    <row r="151" spans="1:3" x14ac:dyDescent="0.35">
      <c r="A151" s="205" t="s">
        <v>197</v>
      </c>
    </row>
    <row r="152" spans="1:3" x14ac:dyDescent="0.35">
      <c r="A152" s="205" t="s">
        <v>201</v>
      </c>
    </row>
    <row r="153" spans="1:3" x14ac:dyDescent="0.35">
      <c r="A153" s="82" t="s">
        <v>199</v>
      </c>
    </row>
    <row r="154" spans="1:3" x14ac:dyDescent="0.35">
      <c r="A154" s="69">
        <f>LEN(SKUPINA!B116)</f>
        <v>0</v>
      </c>
    </row>
    <row r="155" spans="1:3" x14ac:dyDescent="0.35">
      <c r="A155" s="82" t="s">
        <v>200</v>
      </c>
    </row>
    <row r="156" spans="1:3" x14ac:dyDescent="0.35">
      <c r="A156" s="205" t="str">
        <f>IF(A154&gt;3,"",B93)</f>
        <v/>
      </c>
    </row>
    <row r="157" spans="1:3" x14ac:dyDescent="0.35">
      <c r="A157" s="205" t="str">
        <f>IF(A154&gt;3,"",C93)</f>
        <v/>
      </c>
    </row>
    <row r="158" spans="1:3" x14ac:dyDescent="0.35">
      <c r="A158" s="205" t="str">
        <f>IF(A154&gt;3,"",B124)</f>
        <v/>
      </c>
    </row>
    <row r="159" spans="1:3" x14ac:dyDescent="0.35">
      <c r="A159" s="205" t="str">
        <f>IF(A154&gt;3,"",C124)</f>
        <v/>
      </c>
    </row>
    <row r="160" spans="1:3" x14ac:dyDescent="0.35">
      <c r="A160" s="205" t="str">
        <f>IF(A154&gt;3,"",A152)</f>
        <v xml:space="preserve">Po vložení zastupující osoby se červené nápovědy skryjí. </v>
      </c>
    </row>
    <row r="161" spans="1:1" x14ac:dyDescent="0.35">
      <c r="A161" s="205" t="str">
        <f>IF(A154&gt;3,"",A151)</f>
        <v>1) Je doporučeno uložit do PC a otevřít v Microsoft Office.   2) Vždy je nutné nejprve vyplnit těchto 5 úvodních otázek.</v>
      </c>
    </row>
    <row r="164" spans="1:1" x14ac:dyDescent="0.35">
      <c r="A164" s="82" t="s">
        <v>202</v>
      </c>
    </row>
    <row r="165" spans="1:1" x14ac:dyDescent="0.35">
      <c r="A165" s="82" t="s">
        <v>203</v>
      </c>
    </row>
    <row r="166" spans="1:1" x14ac:dyDescent="0.35">
      <c r="A166" s="205" t="str">
        <f>IF(SKUPINA!I12='Výpočty MSP'!A46,"Do oranžových polí uveďte Váš odhad, jakých hodnot bude Žadatel dosahovat po uzavření tohoto (letošního) roku.","")</f>
        <v/>
      </c>
    </row>
    <row r="167" spans="1:1" x14ac:dyDescent="0.35">
      <c r="A167" s="205" t="str">
        <f>IF(A154&gt;3,"",A166)</f>
        <v/>
      </c>
    </row>
    <row r="168" spans="1:1" x14ac:dyDescent="0.35">
      <c r="A168" s="82" t="s">
        <v>202</v>
      </c>
    </row>
    <row r="169" spans="1:1" x14ac:dyDescent="0.35">
      <c r="A169" s="82" t="s">
        <v>203</v>
      </c>
    </row>
    <row r="170" spans="1:1" x14ac:dyDescent="0.35">
      <c r="A170" s="205" t="str">
        <f>IF('Výpočty MSP'!A46=SKUPINA!I12,"Plně černá políčka zcela ignorujte.","")</f>
        <v/>
      </c>
    </row>
    <row r="171" spans="1:1" x14ac:dyDescent="0.35">
      <c r="A171" s="205" t="str">
        <f>IF(A154&gt;3,"",A170)</f>
        <v/>
      </c>
    </row>
  </sheetData>
  <sheetProtection algorithmName="SHA-512" hashValue="sTUAClti/Zi6w+0kesxu7p08aXP+oHDkRbQG9RQQGgcuc2MK5BDIhoBWIOyp5Ks9UYKfhUnVbnibXEk5t3RAyA==" saltValue="WkVjVZzWWfRhB1o9CO7NlQ==" spinCount="100000" sheet="1" selectLockedCells="1" selectUnlockedCells="1"/>
  <customSheetViews>
    <customSheetView guid="{27EAD798-63F7-457C-B99F-9C97F6EA41D3}">
      <selection activeCell="F28" sqref="F28"/>
      <pageMargins left="0.7" right="0.7" top="0.78740157499999996" bottom="0.78740157499999996" header="0.3" footer="0.3"/>
      <pageSetup paperSize="9" orientation="portrait" r:id="rId1"/>
    </customSheetView>
  </customSheetViews>
  <mergeCells count="13">
    <mergeCell ref="B124:B146"/>
    <mergeCell ref="A1:H1"/>
    <mergeCell ref="C71:D71"/>
    <mergeCell ref="C42:D42"/>
    <mergeCell ref="C47:G47"/>
    <mergeCell ref="C49:G49"/>
    <mergeCell ref="C68:D68"/>
    <mergeCell ref="C70:D70"/>
    <mergeCell ref="C69:D69"/>
    <mergeCell ref="B93:B122"/>
    <mergeCell ref="B91:C91"/>
    <mergeCell ref="C93:C122"/>
    <mergeCell ref="C124:C146"/>
  </mergeCells>
  <dataValidations count="1">
    <dataValidation type="list" allowBlank="1" showInputMessage="1" showErrorMessage="1" sqref="B2:B4 B6" xr:uid="{00000000-0002-0000-0400-000000000000}">
      <formula1>$B$2:$B$4</formula1>
    </dataValidation>
  </dataValidations>
  <pageMargins left="0.7" right="0.7" top="0.78740157499999996" bottom="0.78740157499999996"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3E89B-3D57-4401-A00D-C6F39933A41E}">
  <dimension ref="B1:J51"/>
  <sheetViews>
    <sheetView showGridLines="0" workbookViewId="0">
      <selection activeCell="G53" sqref="G53"/>
    </sheetView>
  </sheetViews>
  <sheetFormatPr defaultRowHeight="14.5" x14ac:dyDescent="0.35"/>
  <cols>
    <col min="2" max="2" width="11.54296875" customWidth="1"/>
    <col min="3" max="3" width="17.7265625" customWidth="1"/>
    <col min="4" max="4" width="13" customWidth="1"/>
    <col min="5" max="6" width="11.54296875" customWidth="1"/>
    <col min="7" max="7" width="23" customWidth="1"/>
    <col min="8" max="8" width="14.81640625" customWidth="1"/>
    <col min="9" max="9" width="11.54296875" customWidth="1"/>
    <col min="10" max="10" width="13.54296875" customWidth="1"/>
  </cols>
  <sheetData>
    <row r="1" spans="2:10" ht="15" thickBot="1" x14ac:dyDescent="0.4"/>
    <row r="2" spans="2:10" ht="15" thickBot="1" x14ac:dyDescent="0.4">
      <c r="B2" s="351" t="s">
        <v>118</v>
      </c>
      <c r="C2" s="352"/>
      <c r="D2" s="353"/>
      <c r="E2" s="351" t="s">
        <v>119</v>
      </c>
      <c r="F2" s="352"/>
      <c r="G2" s="353"/>
      <c r="H2" s="351" t="s">
        <v>120</v>
      </c>
      <c r="I2" s="352"/>
      <c r="J2" s="353"/>
    </row>
    <row r="3" spans="2:10" x14ac:dyDescent="0.35">
      <c r="B3" s="313" t="s">
        <v>1</v>
      </c>
      <c r="C3" s="313" t="s">
        <v>219</v>
      </c>
      <c r="D3" s="313" t="s">
        <v>220</v>
      </c>
      <c r="E3" s="313" t="str">
        <f t="shared" ref="E3:J3" si="0">B3</f>
        <v>Počet zaměstnanců</v>
      </c>
      <c r="F3" s="313" t="str">
        <f t="shared" si="0"/>
        <v>Aktiva</v>
      </c>
      <c r="G3" s="313" t="str">
        <f t="shared" si="0"/>
        <v>Obrat</v>
      </c>
      <c r="H3" s="313" t="str">
        <f t="shared" si="0"/>
        <v>Počet zaměstnanců</v>
      </c>
      <c r="I3" s="313" t="str">
        <f t="shared" si="0"/>
        <v>Aktiva</v>
      </c>
      <c r="J3" s="313" t="str">
        <f t="shared" si="0"/>
        <v>Obrat</v>
      </c>
    </row>
    <row r="4" spans="2:10" ht="15" thickBot="1" x14ac:dyDescent="0.4">
      <c r="B4" s="314"/>
      <c r="C4" s="314"/>
      <c r="D4" s="314"/>
      <c r="E4" s="314"/>
      <c r="F4" s="314"/>
      <c r="G4" s="314"/>
      <c r="H4" s="314"/>
      <c r="I4" s="314"/>
      <c r="J4" s="314"/>
    </row>
    <row r="5" spans="2:10" ht="15" thickBot="1" x14ac:dyDescent="0.4">
      <c r="B5" s="136">
        <f>SKUPINA!K90</f>
        <v>0</v>
      </c>
      <c r="C5" s="137">
        <f>SKUPINA!L90</f>
        <v>0</v>
      </c>
      <c r="D5" s="137">
        <f>SKUPINA!M90</f>
        <v>0</v>
      </c>
      <c r="E5" s="136">
        <f>SKUPINA!U90</f>
        <v>0</v>
      </c>
      <c r="F5" s="137">
        <f>SKUPINA!V90</f>
        <v>0</v>
      </c>
      <c r="G5" s="137">
        <f>SKUPINA!W90</f>
        <v>0</v>
      </c>
      <c r="H5" s="136">
        <f>SKUPINA!AD90</f>
        <v>0</v>
      </c>
      <c r="I5" s="137">
        <f>SKUPINA!AE90</f>
        <v>0</v>
      </c>
      <c r="J5" s="137">
        <f>SKUPINA!AF90</f>
        <v>0</v>
      </c>
    </row>
    <row r="6" spans="2:10" ht="15" thickBot="1" x14ac:dyDescent="0.4">
      <c r="B6" s="279" t="s">
        <v>215</v>
      </c>
      <c r="C6" s="280"/>
      <c r="D6" s="281"/>
      <c r="E6" s="279" t="s">
        <v>216</v>
      </c>
      <c r="F6" s="280"/>
      <c r="G6" s="281"/>
      <c r="H6" s="279" t="s">
        <v>217</v>
      </c>
      <c r="I6" s="280"/>
      <c r="J6" s="281"/>
    </row>
    <row r="7" spans="2:10" ht="15" thickBot="1" x14ac:dyDescent="0.4">
      <c r="B7" s="354" t="str">
        <f>SKUPINA!K92</f>
        <v>DROBNÝ</v>
      </c>
      <c r="C7" s="439"/>
      <c r="D7" s="440"/>
      <c r="E7" s="354" t="str">
        <f>SKUPINA!U92</f>
        <v>DROBNÝ</v>
      </c>
      <c r="F7" s="355"/>
      <c r="G7" s="356"/>
      <c r="H7" s="354" t="str">
        <f>SKUPINA!AD92</f>
        <v>ROKY 'N A N-1' JSOU DOSTAČUJÍCÍ</v>
      </c>
      <c r="I7" s="355"/>
      <c r="J7" s="356"/>
    </row>
    <row r="8" spans="2:10" ht="15" thickBot="1" x14ac:dyDescent="0.4"/>
    <row r="9" spans="2:10" ht="15" thickBot="1" x14ac:dyDescent="0.4">
      <c r="B9" s="442" t="s">
        <v>214</v>
      </c>
      <c r="C9" s="443"/>
      <c r="D9" s="443"/>
      <c r="E9" s="443"/>
      <c r="F9" s="443"/>
      <c r="G9" s="444"/>
      <c r="H9" s="434" t="str">
        <f>SKUPINA!AD96</f>
        <v>DROBNÝ</v>
      </c>
      <c r="I9" s="317"/>
      <c r="J9" s="318"/>
    </row>
    <row r="11" spans="2:10" hidden="1" x14ac:dyDescent="0.35"/>
    <row r="12" spans="2:10" hidden="1" x14ac:dyDescent="0.35">
      <c r="B12" s="211" t="s">
        <v>221</v>
      </c>
    </row>
    <row r="13" spans="2:10" hidden="1" x14ac:dyDescent="0.35">
      <c r="B13" s="212">
        <f>IF(AND(B7="VELKÝ",E7="VELKÝ"),1,IF(AND(E7="VELKÝ",H7="VELKÝ"),2,3))</f>
        <v>3</v>
      </c>
    </row>
    <row r="14" spans="2:10" hidden="1" x14ac:dyDescent="0.35"/>
    <row r="15" spans="2:10" hidden="1" x14ac:dyDescent="0.35"/>
    <row r="16" spans="2:10" hidden="1" x14ac:dyDescent="0.35"/>
    <row r="18" spans="2:8" ht="15" thickBot="1" x14ac:dyDescent="0.4">
      <c r="B18" s="213" t="s">
        <v>222</v>
      </c>
      <c r="H18" s="214" t="s">
        <v>223</v>
      </c>
    </row>
    <row r="19" spans="2:8" x14ac:dyDescent="0.35">
      <c r="B19" s="435" t="s">
        <v>224</v>
      </c>
      <c r="C19" s="436"/>
      <c r="D19" s="216" t="s">
        <v>98</v>
      </c>
      <c r="E19" s="217" t="s">
        <v>96</v>
      </c>
      <c r="H19" s="218" t="s">
        <v>225</v>
      </c>
    </row>
    <row r="20" spans="2:8" x14ac:dyDescent="0.35">
      <c r="B20" s="437" t="s">
        <v>226</v>
      </c>
      <c r="C20" s="438"/>
      <c r="D20" s="219">
        <f>IF(B5&gt;3000,1,0)</f>
        <v>0</v>
      </c>
      <c r="E20" s="220">
        <f>IF(E5&gt;3000,1,0)</f>
        <v>0</v>
      </c>
      <c r="H20" s="69">
        <f>IF(D20+E20=2,3,IF(E20+F20=2,3,0))</f>
        <v>0</v>
      </c>
    </row>
    <row r="21" spans="2:8" x14ac:dyDescent="0.35">
      <c r="B21" s="437" t="s">
        <v>227</v>
      </c>
      <c r="C21" s="438"/>
      <c r="D21" s="219">
        <f>IF(AND(B5&gt;499,B5&lt;=3000),1,0)</f>
        <v>0</v>
      </c>
      <c r="E21" s="220">
        <f>IF(AND(E5&gt;499,E5&lt;=3000),1,0)</f>
        <v>0</v>
      </c>
      <c r="H21" s="69">
        <f>IF(D21+E21=2,2,IF(E21+F21=2,2,0))</f>
        <v>0</v>
      </c>
    </row>
    <row r="22" spans="2:8" ht="15" thickBot="1" x14ac:dyDescent="0.4">
      <c r="B22" s="437" t="s">
        <v>228</v>
      </c>
      <c r="C22" s="438"/>
      <c r="D22" s="221">
        <f>IF(B5&lt;=499,1,0)</f>
        <v>1</v>
      </c>
      <c r="E22" s="222">
        <f>IF(E5&lt;=499,1,0)</f>
        <v>1</v>
      </c>
      <c r="H22" s="69">
        <f>IF(D22+E22=2,1,IF(E22+F22=2,1,0))</f>
        <v>1</v>
      </c>
    </row>
    <row r="23" spans="2:8" x14ac:dyDescent="0.35">
      <c r="H23" s="212">
        <f>SUM(H20:H22)</f>
        <v>1</v>
      </c>
    </row>
    <row r="24" spans="2:8" x14ac:dyDescent="0.35">
      <c r="G24" s="223" t="s">
        <v>229</v>
      </c>
      <c r="H24" s="224">
        <f>IF(AND(H20+H21+H22=0,H5=0),"Nelze určit bez doplnění hodnot do roku N-2",H23)</f>
        <v>1</v>
      </c>
    </row>
    <row r="25" spans="2:8" x14ac:dyDescent="0.35">
      <c r="G25" s="223"/>
    </row>
    <row r="26" spans="2:8" ht="15" thickBot="1" x14ac:dyDescent="0.4">
      <c r="B26" s="213" t="s">
        <v>230</v>
      </c>
      <c r="H26" s="214" t="s">
        <v>231</v>
      </c>
    </row>
    <row r="27" spans="2:8" x14ac:dyDescent="0.35">
      <c r="B27" s="435" t="s">
        <v>224</v>
      </c>
      <c r="C27" s="445"/>
      <c r="D27" s="215" t="s">
        <v>98</v>
      </c>
      <c r="E27" s="216" t="s">
        <v>96</v>
      </c>
      <c r="F27" s="217" t="s">
        <v>97</v>
      </c>
      <c r="H27" s="218" t="s">
        <v>225</v>
      </c>
    </row>
    <row r="28" spans="2:8" x14ac:dyDescent="0.35">
      <c r="B28" s="437" t="s">
        <v>226</v>
      </c>
      <c r="C28" s="441"/>
      <c r="D28" s="225">
        <f>IF(B5&gt;3000,1,0)</f>
        <v>0</v>
      </c>
      <c r="E28" s="219">
        <f>IF(E5&gt;3000,1,0)</f>
        <v>0</v>
      </c>
      <c r="F28" s="220">
        <f>IF(H5&gt;3000,1,0)</f>
        <v>0</v>
      </c>
      <c r="H28" s="69">
        <f>IF(D28+E28=2,30,IF(E28+F28=2,30,0))</f>
        <v>0</v>
      </c>
    </row>
    <row r="29" spans="2:8" x14ac:dyDescent="0.35">
      <c r="B29" s="437" t="s">
        <v>227</v>
      </c>
      <c r="C29" s="441"/>
      <c r="D29" s="225">
        <f>IF(B5&lt;=3000,1,0)</f>
        <v>1</v>
      </c>
      <c r="E29" s="219">
        <f>IF(AND(E21=1,E5&lt;=3000),1,0)</f>
        <v>0</v>
      </c>
      <c r="F29" s="220">
        <f>IF(H5&lt;=3000,1,0)</f>
        <v>1</v>
      </c>
      <c r="G29" s="226"/>
      <c r="H29" s="69">
        <f>IF(D29+E29=2,20,IF(E29+F29=2,20,0))</f>
        <v>0</v>
      </c>
    </row>
    <row r="30" spans="2:8" ht="15" thickBot="1" x14ac:dyDescent="0.4">
      <c r="B30" s="437" t="s">
        <v>228</v>
      </c>
      <c r="C30" s="441"/>
      <c r="D30" s="225">
        <f>IF(B5&lt;=499,1,0)</f>
        <v>1</v>
      </c>
      <c r="E30" s="221">
        <f>IF(E5&lt;=499,1,0)</f>
        <v>1</v>
      </c>
      <c r="F30" s="222">
        <f>IF(H5&lt;=499,1,0)</f>
        <v>1</v>
      </c>
      <c r="H30" s="69">
        <f>IF(D30+E30=2,10,IF(E30+F30=2,10,0))</f>
        <v>10</v>
      </c>
    </row>
    <row r="31" spans="2:8" x14ac:dyDescent="0.35">
      <c r="B31" s="227"/>
      <c r="H31" s="212">
        <f>SUM(H28:H30)</f>
        <v>10</v>
      </c>
    </row>
    <row r="32" spans="2:8" x14ac:dyDescent="0.35">
      <c r="G32" s="223" t="s">
        <v>229</v>
      </c>
      <c r="H32" s="224">
        <f>IF(AND(H28+H29+H30=0,H5=0),"Nelze určit.",H31)</f>
        <v>10</v>
      </c>
    </row>
    <row r="35" spans="2:9" x14ac:dyDescent="0.35">
      <c r="G35" s="214" t="s">
        <v>232</v>
      </c>
    </row>
    <row r="36" spans="2:9" x14ac:dyDescent="0.35">
      <c r="G36" s="223" t="s">
        <v>233</v>
      </c>
      <c r="H36" s="224">
        <f>IF(AND(H24=0,H31=0),"Nelze určit.",IF(H24=0,H31,H24))</f>
        <v>1</v>
      </c>
    </row>
    <row r="38" spans="2:9" x14ac:dyDescent="0.35">
      <c r="B38" s="47"/>
      <c r="C38" s="47"/>
      <c r="D38" s="47"/>
      <c r="E38" s="47"/>
      <c r="F38" s="47"/>
      <c r="G38" s="47"/>
      <c r="H38" s="47"/>
      <c r="I38" s="47"/>
    </row>
    <row r="39" spans="2:9" ht="15" thickBot="1" x14ac:dyDescent="0.4">
      <c r="B39" s="211" t="s">
        <v>234</v>
      </c>
      <c r="G39" s="214" t="s">
        <v>235</v>
      </c>
    </row>
    <row r="40" spans="2:9" x14ac:dyDescent="0.35">
      <c r="B40" s="228" t="s">
        <v>236</v>
      </c>
      <c r="C40" s="229" t="s">
        <v>237</v>
      </c>
      <c r="D40" s="229"/>
      <c r="E40" s="230"/>
      <c r="G40" s="223" t="s">
        <v>238</v>
      </c>
      <c r="H40" s="224" t="str">
        <f>IF(H36=3,C40,IF(H36=2,C41,IF(H36=1,C42,IF(H36=30,C40,IF(H36=20,C41,IF(H36=10,C42,H36))))))</f>
        <v>SMALL MID CAP</v>
      </c>
    </row>
    <row r="41" spans="2:9" x14ac:dyDescent="0.35">
      <c r="B41" s="231" t="s">
        <v>239</v>
      </c>
      <c r="C41" s="232" t="s">
        <v>240</v>
      </c>
      <c r="D41" s="232"/>
      <c r="E41" s="233"/>
    </row>
    <row r="42" spans="2:9" ht="15" thickBot="1" x14ac:dyDescent="0.4">
      <c r="B42" s="234" t="s">
        <v>241</v>
      </c>
      <c r="C42" s="235" t="s">
        <v>242</v>
      </c>
      <c r="D42" s="235"/>
      <c r="E42" s="236"/>
    </row>
    <row r="43" spans="2:9" x14ac:dyDescent="0.35">
      <c r="G43" s="214"/>
    </row>
    <row r="46" spans="2:9" x14ac:dyDescent="0.35">
      <c r="G46" s="214"/>
    </row>
    <row r="47" spans="2:9" ht="15" thickBot="1" x14ac:dyDescent="0.4">
      <c r="B47" s="211" t="s">
        <v>244</v>
      </c>
    </row>
    <row r="48" spans="2:9" x14ac:dyDescent="0.35">
      <c r="B48" s="237">
        <f>IF(SKUPINA!AD96="VELKÝ","VELKÝ",0)</f>
        <v>0</v>
      </c>
      <c r="C48" s="238"/>
      <c r="D48" s="238"/>
      <c r="E48" s="239"/>
    </row>
    <row r="49" spans="2:5" x14ac:dyDescent="0.35">
      <c r="B49" s="240" t="str">
        <f>B48&amp;" "&amp; "(" &amp;SKUPINA!AD100&amp;")"</f>
        <v>0 (SMALL MID CAP)</v>
      </c>
      <c r="E49" s="241"/>
    </row>
    <row r="50" spans="2:5" x14ac:dyDescent="0.35">
      <c r="B50" s="240"/>
      <c r="E50" s="241"/>
    </row>
    <row r="51" spans="2:5" ht="15" thickBot="1" x14ac:dyDescent="0.4">
      <c r="B51" s="242" t="str">
        <f>IF(B48=0,SKUPINA!AD96,'Výpočet velkého podniku'!B49)</f>
        <v>DROBNÝ</v>
      </c>
      <c r="C51" s="243"/>
      <c r="D51" s="243"/>
      <c r="E51" s="244"/>
    </row>
  </sheetData>
  <sheetProtection algorithmName="SHA-512" hashValue="nTvIQVnGGIRIQ3ZQxojVAYNLYuIiw7tK1VTCoDWS6W5LconxzsH0bKs6Cn9rEEJWxj5NMdu+psN16iSxSr/lvw==" saltValue="y0xqA6KQLiR9FVJErMLreQ==" spinCount="100000" sheet="1" objects="1" scenarios="1"/>
  <mergeCells count="28">
    <mergeCell ref="B30:C30"/>
    <mergeCell ref="B9:G9"/>
    <mergeCell ref="B21:C21"/>
    <mergeCell ref="B22:C22"/>
    <mergeCell ref="B27:C27"/>
    <mergeCell ref="B28:C28"/>
    <mergeCell ref="B29:C29"/>
    <mergeCell ref="E6:G6"/>
    <mergeCell ref="H6:J6"/>
    <mergeCell ref="H9:J9"/>
    <mergeCell ref="B19:C19"/>
    <mergeCell ref="B20:C20"/>
    <mergeCell ref="B7:D7"/>
    <mergeCell ref="E7:G7"/>
    <mergeCell ref="H7:J7"/>
    <mergeCell ref="B6:D6"/>
    <mergeCell ref="B2:D2"/>
    <mergeCell ref="E2:G2"/>
    <mergeCell ref="H2:J2"/>
    <mergeCell ref="B3:B4"/>
    <mergeCell ref="C3:C4"/>
    <mergeCell ref="D3:D4"/>
    <mergeCell ref="E3:E4"/>
    <mergeCell ref="F3:F4"/>
    <mergeCell ref="G3:G4"/>
    <mergeCell ref="H3:H4"/>
    <mergeCell ref="I3:I4"/>
    <mergeCell ref="J3:J4"/>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20</vt:i4>
      </vt:variant>
    </vt:vector>
  </HeadingPairs>
  <TitlesOfParts>
    <vt:vector size="26" baseType="lpstr">
      <vt:lpstr>SKUPINA</vt:lpstr>
      <vt:lpstr>PROHLÁŠENÍ</vt:lpstr>
      <vt:lpstr>DOPORUČENÝ POSTUP</vt:lpstr>
      <vt:lpstr>Výpočty PVO</vt:lpstr>
      <vt:lpstr>Výpočty MSP</vt:lpstr>
      <vt:lpstr>Výpočet velkého podniku</vt:lpstr>
      <vt:lpstr>_ROK2</vt:lpstr>
      <vt:lpstr>_rok3</vt:lpstr>
      <vt:lpstr>_rok4</vt:lpstr>
      <vt:lpstr>ANONE</vt:lpstr>
      <vt:lpstr>ciselnik</vt:lpstr>
      <vt:lpstr>forma</vt:lpstr>
      <vt:lpstr>forma2</vt:lpstr>
      <vt:lpstr>'DOPORUČENÝ POSTUP'!Oblast_tisku</vt:lpstr>
      <vt:lpstr>PROHLÁŠENÍ!Oblast_tisku</vt:lpstr>
      <vt:lpstr>SKUPINA!Oblast_tisku</vt:lpstr>
      <vt:lpstr>podani</vt:lpstr>
      <vt:lpstr>podat</vt:lpstr>
      <vt:lpstr>podat2</vt:lpstr>
      <vt:lpstr>ROK</vt:lpstr>
      <vt:lpstr>rokpodat</vt:lpstr>
      <vt:lpstr>skupina</vt:lpstr>
      <vt:lpstr>SOUHLAS</vt:lpstr>
      <vt:lpstr>velikost</vt:lpstr>
      <vt:lpstr>vznik</vt:lpstr>
      <vt:lpstr>vznik2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Drahomíra Lamserová</dc:creator>
  <cp:lastModifiedBy>Fričová Iveta</cp:lastModifiedBy>
  <cp:lastPrinted>2025-06-24T09:02:24Z</cp:lastPrinted>
  <dcterms:created xsi:type="dcterms:W3CDTF">2014-07-10T07:22:18Z</dcterms:created>
  <dcterms:modified xsi:type="dcterms:W3CDTF">2025-11-26T14:21:33Z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10de75-5a0d-4392-bbb6-59aa8e061af6_Enabled">
    <vt:lpwstr>true</vt:lpwstr>
  </property>
  <property fmtid="{D5CDD505-2E9C-101B-9397-08002B2CF9AE}" pid="3" name="MSIP_Label_8310de75-5a0d-4392-bbb6-59aa8e061af6_SetDate">
    <vt:lpwstr>2025-03-17T16:03:50Z</vt:lpwstr>
  </property>
  <property fmtid="{D5CDD505-2E9C-101B-9397-08002B2CF9AE}" pid="4" name="MSIP_Label_8310de75-5a0d-4392-bbb6-59aa8e061af6_Method">
    <vt:lpwstr>Privileged</vt:lpwstr>
  </property>
  <property fmtid="{D5CDD505-2E9C-101B-9397-08002B2CF9AE}" pid="5" name="MSIP_Label_8310de75-5a0d-4392-bbb6-59aa8e061af6_Name">
    <vt:lpwstr>Veřejná informace</vt:lpwstr>
  </property>
  <property fmtid="{D5CDD505-2E9C-101B-9397-08002B2CF9AE}" pid="6" name="MSIP_Label_8310de75-5a0d-4392-bbb6-59aa8e061af6_SiteId">
    <vt:lpwstr>4d1a3907-6ad7-4739-80b5-b7ed4066a30b</vt:lpwstr>
  </property>
  <property fmtid="{D5CDD505-2E9C-101B-9397-08002B2CF9AE}" pid="7" name="MSIP_Label_8310de75-5a0d-4392-bbb6-59aa8e061af6_ActionId">
    <vt:lpwstr>8d26e1be-e1f9-41c0-9058-aec7d67cdf0a</vt:lpwstr>
  </property>
  <property fmtid="{D5CDD505-2E9C-101B-9397-08002B2CF9AE}" pid="8" name="MSIP_Label_8310de75-5a0d-4392-bbb6-59aa8e061af6_ContentBits">
    <vt:lpwstr>0</vt:lpwstr>
  </property>
  <property fmtid="{D5CDD505-2E9C-101B-9397-08002B2CF9AE}" pid="9" name="MSIP_Label_8310de75-5a0d-4392-bbb6-59aa8e061af6_Tag">
    <vt:lpwstr>10, 0, 1, 1</vt:lpwstr>
  </property>
  <property fmtid="{D5CDD505-2E9C-101B-9397-08002B2CF9AE}" pid="10" name="IX_BARCODE">
    <vt:lpwstr>*000000000*</vt:lpwstr>
  </property>
  <property fmtid="{D5CDD505-2E9C-101B-9397-08002B2CF9AE}" pid="11" name="IX_ENVIRONMENT">
    <vt:lpwstr>PRODUKCE</vt:lpwstr>
  </property>
  <property fmtid="{D5CDD505-2E9C-101B-9397-08002B2CF9AE}" pid="12" name="IX_DOC_TYPE">
    <vt:lpwstr>F650</vt:lpwstr>
  </property>
</Properties>
</file>