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Users\ZLAMALOVA\Downloads\"/>
    </mc:Choice>
  </mc:AlternateContent>
  <xr:revisionPtr revIDLastSave="0" documentId="8_{5F9C7B92-465A-4E63-B7C7-52E6CEA3DF77}" xr6:coauthVersionLast="47" xr6:coauthVersionMax="47" xr10:uidLastSave="{00000000-0000-0000-0000-000000000000}"/>
  <workbookProtection workbookAlgorithmName="SHA-512" workbookHashValue="ELJSuGMbtpMuSLHXjUDI0vHQEQEn46oEAmTAS6KjGaYFF+igDv5UvlH3Xcpz6Ip9QBz3Pg5gG3qZhzbLMxNQiA==" workbookSaltValue="nlKVLXfWPvB/HJcURb6OBg==" workbookSpinCount="100000" lockStructure="1"/>
  <bookViews>
    <workbookView xWindow="28680" yWindow="-120" windowWidth="29040" windowHeight="15840" xr2:uid="{00000000-000D-0000-FFFF-FFFF00000000}"/>
  </bookViews>
  <sheets>
    <sheet name="SKUPINA" sheetId="8" r:id="rId1"/>
    <sheet name="PROHLÁŠENÍ" sheetId="1" state="hidden" r:id="rId2"/>
    <sheet name="DOPORUČENÝ POSTUP" sheetId="7" r:id="rId3"/>
    <sheet name="Výpočty PVO" sheetId="9" state="hidden" r:id="rId4"/>
    <sheet name="Výpočty MSP" sheetId="4" state="hidden" r:id="rId5"/>
    <sheet name="Výpočet velkého podniku" sheetId="10" state="hidden" r:id="rId6"/>
  </sheets>
  <externalReferences>
    <externalReference r:id="rId7"/>
  </externalReferences>
  <definedNames>
    <definedName name="_ftn1" localSheetId="1">PROHLÁŠENÍ!#REF!</definedName>
    <definedName name="_ftn1" localSheetId="0">SKUPINA!#REF!</definedName>
    <definedName name="_ftnref1" localSheetId="1">PROHLÁŠENÍ!#REF!</definedName>
    <definedName name="_ftnref1" localSheetId="0">SKUPINA!#REF!</definedName>
    <definedName name="_ROK2">'Výpočty PVO'!$A$40:$B$40</definedName>
    <definedName name="_rok3">'Výpočty MSP'!$B$3:$B$5</definedName>
    <definedName name="_rok4">'Výpočty MSP'!$B$4:$B$5</definedName>
    <definedName name="ANONE">'Výpočty MSP'!$A$57:$A$58</definedName>
    <definedName name="ciselnik">'Výpočty MSP'!$A$43:$A$46</definedName>
    <definedName name="forma">'Výpočty PVO'!$A$38:$E$38</definedName>
    <definedName name="forma2">'Výpočty PVO'!$A$39:$E$39</definedName>
    <definedName name="_xlnm.Print_Area" localSheetId="2">'DOPORUČENÝ POSTUP'!$B$2:$B$22</definedName>
    <definedName name="_xlnm.Print_Area" localSheetId="1">PROHLÁŠENÍ!$A$1:$D$41</definedName>
    <definedName name="_xlnm.Print_Area" localSheetId="0">SKUPINA!$B$2:$AG$118</definedName>
    <definedName name="podani">'Výpočty MSP'!$A$42:$A$45</definedName>
    <definedName name="podat">'Výpočty MSP'!$A$43:$A$44</definedName>
    <definedName name="podat2">'Výpočty MSP'!$A$43:$A$45</definedName>
    <definedName name="ROK" localSheetId="0">[1]List1!$B$1:$B$2</definedName>
    <definedName name="ROK">'Výpočty MSP'!$B$2:$B$3</definedName>
    <definedName name="rokpodat">'Výpočty MSP'!$A$48:$A$49</definedName>
    <definedName name="skupina" localSheetId="0">[1]List1!$C$1:$C$2</definedName>
    <definedName name="skupina">'Výpočty MSP'!$C$2:$C$3</definedName>
    <definedName name="SOUHLAS" localSheetId="0">[1]List1!$A$1:$A$2</definedName>
    <definedName name="SOUHLAS">'Výpočty MSP'!$A$2:$A$3</definedName>
    <definedName name="velikost" localSheetId="0">[1]List1!$E$2:$E$4</definedName>
    <definedName name="velikost">'Výpočty MSP'!$E$4:$E$6</definedName>
    <definedName name="vznik">'Výpočty MSP'!$B$3:$B$7</definedName>
    <definedName name="vznik2">'Výpočty MSP'!$B$6:$B$8</definedName>
    <definedName name="Z_27EAD798_63F7_457C_B99F_9C97F6EA41D3_.wvu.Cols" localSheetId="1" hidden="1">PROHLÁŠENÍ!$E:$L</definedName>
    <definedName name="Z_27EAD798_63F7_457C_B99F_9C97F6EA41D3_.wvu.Cols" localSheetId="0" hidden="1">SKUPINA!$I:$I,SKUPINA!$P:$T,SKUPINA!$Z:$AB</definedName>
    <definedName name="Z_27EAD798_63F7_457C_B99F_9C97F6EA41D3_.wvu.PrintArea" localSheetId="1" hidden="1">PROHLÁŠENÍ!$A$1:$D$41</definedName>
    <definedName name="Z_27EAD798_63F7_457C_B99F_9C97F6EA41D3_.wvu.PrintArea" localSheetId="0" hidden="1">SKUPINA!$B$5:$Y$80</definedName>
  </definedNames>
  <calcPr calcId="191029"/>
  <customWorkbookViews>
    <customWorkbookView name="a" guid="{27EAD798-63F7-457C-B99F-9C97F6EA41D3}"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0" l="1"/>
  <c r="F3" i="10"/>
  <c r="G3" i="10"/>
  <c r="J3" i="10" s="1"/>
  <c r="H3" i="10"/>
  <c r="I3" i="10"/>
  <c r="C18" i="4"/>
  <c r="A170" i="4" l="1"/>
  <c r="A166" i="4"/>
  <c r="A154" i="4"/>
  <c r="A167" i="4" l="1"/>
  <c r="M12" i="8" s="1"/>
  <c r="A160" i="4"/>
  <c r="B114" i="8" s="1"/>
  <c r="A171" i="4"/>
  <c r="M14" i="8" s="1"/>
  <c r="A161" i="4"/>
  <c r="B4" i="8" s="1"/>
  <c r="A145" i="4" l="1"/>
  <c r="A125" i="4"/>
  <c r="A126" i="4"/>
  <c r="A127" i="4"/>
  <c r="A128" i="4"/>
  <c r="A129" i="4"/>
  <c r="A130" i="4"/>
  <c r="A131" i="4"/>
  <c r="A132" i="4"/>
  <c r="A133" i="4"/>
  <c r="A134" i="4"/>
  <c r="A135" i="4"/>
  <c r="A136" i="4"/>
  <c r="A137" i="4"/>
  <c r="A138" i="4"/>
  <c r="A140" i="4"/>
  <c r="A141" i="4"/>
  <c r="A142" i="4"/>
  <c r="A143" i="4"/>
  <c r="A144" i="4"/>
  <c r="A124" i="4"/>
  <c r="A121" i="4"/>
  <c r="A115" i="4"/>
  <c r="A116" i="4"/>
  <c r="A117" i="4"/>
  <c r="A118" i="4"/>
  <c r="A119" i="4"/>
  <c r="A120" i="4"/>
  <c r="A113" i="4"/>
  <c r="A114" i="4"/>
  <c r="A111" i="4"/>
  <c r="A112" i="4"/>
  <c r="A94" i="4"/>
  <c r="A95" i="4"/>
  <c r="A96" i="4"/>
  <c r="A97" i="4"/>
  <c r="A98" i="4"/>
  <c r="A99" i="4"/>
  <c r="A100" i="4"/>
  <c r="A101" i="4"/>
  <c r="A102" i="4"/>
  <c r="A103" i="4"/>
  <c r="A104" i="4"/>
  <c r="A105" i="4"/>
  <c r="A106" i="4"/>
  <c r="A107" i="4"/>
  <c r="A108" i="4"/>
  <c r="A109" i="4"/>
  <c r="A110" i="4"/>
  <c r="A93" i="4"/>
  <c r="A122" i="4" l="1"/>
  <c r="B93" i="4" s="1"/>
  <c r="B57" i="8"/>
  <c r="A156" i="4" l="1"/>
  <c r="G24" i="8" s="1"/>
  <c r="C93" i="4"/>
  <c r="A157" i="4" l="1"/>
  <c r="H23" i="8" s="1"/>
  <c r="AC28" i="8"/>
  <c r="AC29" i="8"/>
  <c r="AC30" i="8"/>
  <c r="AC31" i="8"/>
  <c r="AC32" i="8"/>
  <c r="AC33" i="8"/>
  <c r="AC34" i="8"/>
  <c r="AC35" i="8"/>
  <c r="AC36" i="8"/>
  <c r="AC37" i="8"/>
  <c r="AC38" i="8"/>
  <c r="AC39" i="8"/>
  <c r="AC40" i="8"/>
  <c r="AC41" i="8"/>
  <c r="AC42" i="8"/>
  <c r="AC43" i="8"/>
  <c r="AC44" i="8"/>
  <c r="AC45" i="8"/>
  <c r="AC46" i="8"/>
  <c r="AC27" i="8"/>
  <c r="AC26" i="8"/>
  <c r="T28" i="8"/>
  <c r="T29" i="8"/>
  <c r="T30" i="8"/>
  <c r="T31" i="8"/>
  <c r="T32" i="8"/>
  <c r="T33" i="8"/>
  <c r="T34" i="8"/>
  <c r="T35" i="8"/>
  <c r="T36" i="8"/>
  <c r="T37" i="8"/>
  <c r="T38" i="8"/>
  <c r="T39" i="8"/>
  <c r="T40" i="8"/>
  <c r="T41" i="8"/>
  <c r="T42" i="8"/>
  <c r="T43" i="8"/>
  <c r="T44" i="8"/>
  <c r="T45" i="8"/>
  <c r="T46" i="8"/>
  <c r="T27" i="8"/>
  <c r="T26" i="8"/>
  <c r="T49" i="8"/>
  <c r="F20" i="8"/>
  <c r="I24" i="4" l="1"/>
  <c r="I3" i="4" l="1"/>
  <c r="AC75" i="8" l="1"/>
  <c r="AC76" i="8"/>
  <c r="AC77" i="8"/>
  <c r="AC78" i="8"/>
  <c r="AC79" i="8"/>
  <c r="T75" i="8"/>
  <c r="T76" i="8"/>
  <c r="T77" i="8"/>
  <c r="T78" i="8"/>
  <c r="T79" i="8"/>
  <c r="AC59" i="8"/>
  <c r="AC60" i="8"/>
  <c r="AC61" i="8"/>
  <c r="AC62" i="8"/>
  <c r="AC63" i="8"/>
  <c r="AC64" i="8"/>
  <c r="AC65" i="8"/>
  <c r="AC66" i="8"/>
  <c r="AC67" i="8"/>
  <c r="AC68" i="8"/>
  <c r="AC69" i="8"/>
  <c r="AC70" i="8"/>
  <c r="AC71" i="8"/>
  <c r="AC72" i="8"/>
  <c r="T59" i="8"/>
  <c r="T60" i="8"/>
  <c r="T61" i="8"/>
  <c r="T62" i="8"/>
  <c r="T63" i="8"/>
  <c r="T64" i="8"/>
  <c r="T65" i="8"/>
  <c r="T66" i="8"/>
  <c r="T67" i="8"/>
  <c r="T68" i="8"/>
  <c r="T69" i="8"/>
  <c r="T70" i="8"/>
  <c r="T71" i="8"/>
  <c r="T72" i="8"/>
  <c r="AC49" i="8"/>
  <c r="AC50" i="8"/>
  <c r="AC51" i="8"/>
  <c r="AC52" i="8"/>
  <c r="AC53" i="8"/>
  <c r="T50" i="8"/>
  <c r="T51" i="8"/>
  <c r="T52" i="8"/>
  <c r="T53" i="8"/>
  <c r="T25" i="8"/>
  <c r="AK78" i="8" l="1"/>
  <c r="AK77" i="8"/>
  <c r="AJ78" i="8"/>
  <c r="AJ77" i="8"/>
  <c r="AI78" i="8"/>
  <c r="AI77" i="8"/>
  <c r="AB78" i="8"/>
  <c r="AB77" i="8"/>
  <c r="AA78" i="8"/>
  <c r="AA77" i="8"/>
  <c r="Z78" i="8"/>
  <c r="Z77" i="8"/>
  <c r="R78" i="8"/>
  <c r="R77" i="8"/>
  <c r="Q78" i="8"/>
  <c r="Q77" i="8"/>
  <c r="P78" i="8"/>
  <c r="P77" i="8"/>
  <c r="U18" i="8"/>
  <c r="K22" i="8"/>
  <c r="M88" i="8" l="1"/>
  <c r="L88" i="8"/>
  <c r="X55" i="8" l="1"/>
  <c r="B20" i="8" l="1"/>
  <c r="J114" i="8" l="1"/>
  <c r="AC74" i="8"/>
  <c r="T74" i="8"/>
  <c r="AC58" i="8"/>
  <c r="T58" i="8"/>
  <c r="AC48" i="8"/>
  <c r="T48" i="8"/>
  <c r="AC25" i="8"/>
  <c r="D13" i="1" l="1"/>
  <c r="C13" i="1"/>
  <c r="B13" i="1"/>
  <c r="D5" i="1"/>
  <c r="B3" i="1"/>
  <c r="D36" i="1"/>
  <c r="J73" i="8" l="1"/>
  <c r="A139" i="4" s="1"/>
  <c r="A146" i="4" s="1"/>
  <c r="AC47" i="8"/>
  <c r="T47" i="8"/>
  <c r="B124" i="4" l="1"/>
  <c r="A158" i="4" s="1"/>
  <c r="G57" i="8" s="1"/>
  <c r="C124" i="4"/>
  <c r="T73" i="8"/>
  <c r="AC73" i="8"/>
  <c r="J22" i="8"/>
  <c r="J57" i="8"/>
  <c r="AC24" i="8"/>
  <c r="T24" i="8"/>
  <c r="A159" i="4" l="1"/>
  <c r="H57" i="8" s="1"/>
  <c r="AC57" i="8"/>
  <c r="T57" i="8"/>
  <c r="AC22" i="8" l="1"/>
  <c r="AC55" i="8" s="1"/>
  <c r="T22" i="8"/>
  <c r="T55" i="8" s="1"/>
  <c r="J55" i="8"/>
  <c r="AG55" i="8" l="1"/>
  <c r="AD55" i="8"/>
  <c r="U55" i="8"/>
  <c r="AF22" i="8" l="1"/>
  <c r="AE22" i="8"/>
  <c r="W22" i="8"/>
  <c r="V22" i="8"/>
  <c r="U22" i="8"/>
  <c r="M22" i="8"/>
  <c r="M55" i="8" s="1"/>
  <c r="L22" i="8"/>
  <c r="L55" i="8" s="1"/>
  <c r="AE55" i="8" l="1"/>
  <c r="V55" i="8"/>
  <c r="AF55" i="8"/>
  <c r="W55" i="8"/>
  <c r="W88" i="8" l="1"/>
  <c r="AF88" i="8" s="1"/>
  <c r="V88" i="8"/>
  <c r="AE88" i="8" s="1"/>
  <c r="C44" i="4"/>
  <c r="C59" i="4" s="1"/>
  <c r="C71" i="4" s="1"/>
  <c r="C61" i="4" l="1"/>
  <c r="F12" i="8" s="1"/>
  <c r="C63" i="4"/>
  <c r="AD18" i="8"/>
  <c r="AD22" i="8" s="1"/>
  <c r="C66" i="4" l="1"/>
  <c r="A48" i="4"/>
  <c r="A53" i="4" s="1"/>
  <c r="C48" i="4"/>
  <c r="E47" i="8" s="1"/>
  <c r="C46" i="4"/>
  <c r="AK75" i="8"/>
  <c r="AK76" i="8"/>
  <c r="AK79" i="8"/>
  <c r="AK65" i="8"/>
  <c r="AK66" i="8"/>
  <c r="AK67" i="8"/>
  <c r="AK68" i="8"/>
  <c r="AK69" i="8"/>
  <c r="AK70" i="8"/>
  <c r="AK71" i="8"/>
  <c r="AK72" i="8"/>
  <c r="AJ75" i="8"/>
  <c r="AJ76" i="8"/>
  <c r="AJ79" i="8"/>
  <c r="AJ65" i="8"/>
  <c r="AJ66" i="8"/>
  <c r="AJ67" i="8"/>
  <c r="AJ68" i="8"/>
  <c r="AJ69" i="8"/>
  <c r="AJ70" i="8"/>
  <c r="AJ71" i="8"/>
  <c r="AJ72" i="8"/>
  <c r="AI75" i="8"/>
  <c r="AI76" i="8"/>
  <c r="AI79" i="8"/>
  <c r="AI65" i="8"/>
  <c r="AI66" i="8"/>
  <c r="AI67" i="8"/>
  <c r="AI68" i="8"/>
  <c r="AI69" i="8"/>
  <c r="AI70" i="8"/>
  <c r="AI71" i="8"/>
  <c r="AI72" i="8"/>
  <c r="AB75" i="8"/>
  <c r="AB76" i="8"/>
  <c r="AB79" i="8"/>
  <c r="AA75" i="8"/>
  <c r="AA76" i="8"/>
  <c r="AA79" i="8"/>
  <c r="AB59" i="8"/>
  <c r="AB60" i="8"/>
  <c r="AB61" i="8"/>
  <c r="AB62" i="8"/>
  <c r="AB63" i="8"/>
  <c r="AB64" i="8"/>
  <c r="AB65" i="8"/>
  <c r="AB66" i="8"/>
  <c r="AB67" i="8"/>
  <c r="AB68" i="8"/>
  <c r="AB69" i="8"/>
  <c r="AB70" i="8"/>
  <c r="AB71" i="8"/>
  <c r="AB72" i="8"/>
  <c r="AA65" i="8"/>
  <c r="AA66" i="8"/>
  <c r="AA67" i="8"/>
  <c r="AA68" i="8"/>
  <c r="AA69" i="8"/>
  <c r="AA70" i="8"/>
  <c r="AA71" i="8"/>
  <c r="AA72" i="8"/>
  <c r="Z75" i="8"/>
  <c r="Z76" i="8"/>
  <c r="Z79" i="8"/>
  <c r="Z65" i="8"/>
  <c r="Z66" i="8"/>
  <c r="Z67" i="8"/>
  <c r="Z68" i="8"/>
  <c r="Z69" i="8"/>
  <c r="Z70" i="8"/>
  <c r="Z71" i="8"/>
  <c r="Z72" i="8"/>
  <c r="R65" i="8"/>
  <c r="R66" i="8"/>
  <c r="R67" i="8"/>
  <c r="R68" i="8"/>
  <c r="R69" i="8"/>
  <c r="R70" i="8"/>
  <c r="Q65" i="8"/>
  <c r="Q66" i="8"/>
  <c r="Q67" i="8"/>
  <c r="Q68" i="8"/>
  <c r="Q69" i="8"/>
  <c r="Q70" i="8"/>
  <c r="R75" i="8"/>
  <c r="R76" i="8"/>
  <c r="Q75" i="8"/>
  <c r="Q76" i="8"/>
  <c r="P75" i="8"/>
  <c r="P76" i="8"/>
  <c r="P70" i="8"/>
  <c r="P67" i="8"/>
  <c r="P68" i="8"/>
  <c r="P65" i="8"/>
  <c r="P58" i="8"/>
  <c r="C53" i="4" l="1"/>
  <c r="C47" i="8" s="1"/>
  <c r="C73" i="8" s="1"/>
  <c r="C45" i="4"/>
  <c r="C69" i="4"/>
  <c r="I18" i="4"/>
  <c r="A49" i="4"/>
  <c r="A52" i="4" s="1"/>
  <c r="F14" i="8"/>
  <c r="E73" i="8"/>
  <c r="A54" i="4" l="1"/>
  <c r="J20" i="8"/>
  <c r="T20" i="8" s="1"/>
  <c r="AK74" i="8"/>
  <c r="AJ74" i="8"/>
  <c r="AI74" i="8"/>
  <c r="AK64" i="8"/>
  <c r="AJ64" i="8"/>
  <c r="AI64" i="8"/>
  <c r="AK63" i="8"/>
  <c r="AJ63" i="8"/>
  <c r="AI63" i="8"/>
  <c r="AK62" i="8"/>
  <c r="AJ62" i="8"/>
  <c r="AI62" i="8"/>
  <c r="AK61" i="8"/>
  <c r="AJ61" i="8"/>
  <c r="AI61" i="8"/>
  <c r="AK60" i="8"/>
  <c r="AJ60" i="8"/>
  <c r="AI60" i="8"/>
  <c r="AK59" i="8"/>
  <c r="AJ59" i="8"/>
  <c r="AI59" i="8"/>
  <c r="AK58" i="8"/>
  <c r="AJ58" i="8"/>
  <c r="AI58" i="8"/>
  <c r="AB74" i="8"/>
  <c r="AA74" i="8"/>
  <c r="Z74" i="8"/>
  <c r="AA64" i="8"/>
  <c r="Z64" i="8"/>
  <c r="AA63" i="8"/>
  <c r="Z63" i="8"/>
  <c r="AA62" i="8"/>
  <c r="Z62" i="8"/>
  <c r="AA61" i="8"/>
  <c r="Z61" i="8"/>
  <c r="AA60" i="8"/>
  <c r="Z60" i="8"/>
  <c r="AA59" i="8"/>
  <c r="Z59" i="8"/>
  <c r="AB58" i="8"/>
  <c r="AA58" i="8"/>
  <c r="Z58" i="8"/>
  <c r="R59" i="8"/>
  <c r="R60" i="8"/>
  <c r="R61" i="8"/>
  <c r="R62" i="8"/>
  <c r="R63" i="8"/>
  <c r="R64" i="8"/>
  <c r="R71" i="8"/>
  <c r="R72" i="8"/>
  <c r="R74" i="8"/>
  <c r="R79" i="8"/>
  <c r="R58" i="8"/>
  <c r="Q59" i="8"/>
  <c r="Q60" i="8"/>
  <c r="Q61" i="8"/>
  <c r="Q62" i="8"/>
  <c r="Q63" i="8"/>
  <c r="Q64" i="8"/>
  <c r="Q71" i="8"/>
  <c r="Q72" i="8"/>
  <c r="Q74" i="8"/>
  <c r="Q79" i="8"/>
  <c r="Q58" i="8"/>
  <c r="P59" i="8"/>
  <c r="P60" i="8"/>
  <c r="P61" i="8"/>
  <c r="P62" i="8"/>
  <c r="P63" i="8"/>
  <c r="P64" i="8"/>
  <c r="P66" i="8"/>
  <c r="P69" i="8"/>
  <c r="P71" i="8"/>
  <c r="P72" i="8"/>
  <c r="P74" i="8"/>
  <c r="P79" i="8"/>
  <c r="K90" i="8" l="1"/>
  <c r="AF90" i="8"/>
  <c r="AE90" i="8"/>
  <c r="AD90" i="8"/>
  <c r="L90" i="8"/>
  <c r="M90" i="8"/>
  <c r="U90" i="8"/>
  <c r="V90" i="8"/>
  <c r="W90" i="8"/>
  <c r="AC20" i="8"/>
  <c r="C9" i="9"/>
  <c r="U88" i="8"/>
  <c r="AD88" i="8" s="1"/>
  <c r="C19" i="1" l="1"/>
  <c r="G5" i="10"/>
  <c r="C18" i="1"/>
  <c r="F5" i="10"/>
  <c r="B19" i="1"/>
  <c r="D5" i="10"/>
  <c r="B18" i="1"/>
  <c r="B21" i="1" s="1"/>
  <c r="C5" i="10"/>
  <c r="D18" i="1"/>
  <c r="D21" i="1" s="1"/>
  <c r="I5" i="10"/>
  <c r="D19" i="1"/>
  <c r="D22" i="1" s="1"/>
  <c r="J5" i="10"/>
  <c r="D17" i="1"/>
  <c r="H5" i="10"/>
  <c r="C17" i="1"/>
  <c r="E5" i="10"/>
  <c r="B17" i="1"/>
  <c r="B5" i="10"/>
  <c r="C22" i="1"/>
  <c r="C21" i="1"/>
  <c r="B22" i="1"/>
  <c r="C19" i="4"/>
  <c r="F30" i="10" l="1"/>
  <c r="F28" i="10"/>
  <c r="F29" i="10"/>
  <c r="E21" i="10"/>
  <c r="E29" i="10" s="1"/>
  <c r="E20" i="10"/>
  <c r="E22" i="10"/>
  <c r="E28" i="10"/>
  <c r="E30" i="10"/>
  <c r="D29" i="10"/>
  <c r="D28" i="10"/>
  <c r="D21" i="10"/>
  <c r="D20" i="10"/>
  <c r="D22" i="10"/>
  <c r="D30" i="10"/>
  <c r="L46" i="1"/>
  <c r="K46" i="1"/>
  <c r="J46" i="1"/>
  <c r="L45" i="1"/>
  <c r="K45" i="1"/>
  <c r="J45" i="1"/>
  <c r="L44" i="1"/>
  <c r="K44" i="1"/>
  <c r="J44" i="1"/>
  <c r="L43" i="1"/>
  <c r="K43" i="1"/>
  <c r="J43" i="1"/>
  <c r="C23" i="4"/>
  <c r="C22" i="4"/>
  <c r="D24" i="9"/>
  <c r="D25" i="9"/>
  <c r="D26" i="9"/>
  <c r="D27" i="9"/>
  <c r="H16" i="9" s="1"/>
  <c r="D28" i="9"/>
  <c r="D29" i="9"/>
  <c r="C24" i="9"/>
  <c r="C25" i="9"/>
  <c r="C26" i="9"/>
  <c r="C27" i="9"/>
  <c r="G16" i="9" s="1"/>
  <c r="C28" i="9"/>
  <c r="C29" i="9"/>
  <c r="C22" i="9"/>
  <c r="C23" i="9"/>
  <c r="C21" i="9"/>
  <c r="D22" i="9"/>
  <c r="D23" i="9"/>
  <c r="D21" i="9"/>
  <c r="C17" i="9"/>
  <c r="C59" i="9" s="1"/>
  <c r="C16" i="9"/>
  <c r="G90" i="9" s="1"/>
  <c r="H65" i="9" s="1"/>
  <c r="C15" i="9"/>
  <c r="C57" i="9" s="1"/>
  <c r="F8" i="9"/>
  <c r="D63" i="9"/>
  <c r="D64" i="9"/>
  <c r="D65" i="9"/>
  <c r="D66" i="9"/>
  <c r="D67" i="9"/>
  <c r="D68" i="9"/>
  <c r="D69" i="9"/>
  <c r="H58" i="9" s="1"/>
  <c r="D70" i="9"/>
  <c r="D71" i="9"/>
  <c r="C64" i="9"/>
  <c r="C65" i="9"/>
  <c r="C66" i="9"/>
  <c r="C67" i="9"/>
  <c r="C68" i="9"/>
  <c r="C69" i="9"/>
  <c r="G58" i="9" s="1"/>
  <c r="C70" i="9"/>
  <c r="C71" i="9"/>
  <c r="C63" i="9"/>
  <c r="C37" i="4"/>
  <c r="C26" i="4"/>
  <c r="C25" i="4"/>
  <c r="J16" i="8"/>
  <c r="N11" i="4"/>
  <c r="C36" i="4"/>
  <c r="C29" i="4"/>
  <c r="C33" i="4"/>
  <c r="C32" i="4"/>
  <c r="C28" i="4"/>
  <c r="G15" i="9"/>
  <c r="C55" i="9"/>
  <c r="G57" i="9" s="1"/>
  <c r="G88" i="9"/>
  <c r="G47" i="9"/>
  <c r="H47" i="9"/>
  <c r="G48" i="9"/>
  <c r="H15" i="9"/>
  <c r="G89" i="9"/>
  <c r="H48" i="9"/>
  <c r="I42" i="1"/>
  <c r="L42" i="1" s="1"/>
  <c r="H42" i="1" s="1"/>
  <c r="K42" i="1" s="1"/>
  <c r="G42" i="1" s="1"/>
  <c r="J42" i="1" s="1"/>
  <c r="H21" i="10" l="1"/>
  <c r="H30" i="10"/>
  <c r="H28" i="10"/>
  <c r="H22" i="10"/>
  <c r="H20" i="10"/>
  <c r="H29" i="10"/>
  <c r="C58" i="9"/>
  <c r="G91" i="9"/>
  <c r="I65" i="9" s="1"/>
  <c r="H57" i="9"/>
  <c r="H88" i="9"/>
  <c r="I88" i="9" s="1"/>
  <c r="G50" i="9"/>
  <c r="I23" i="9" s="1"/>
  <c r="H89" i="9"/>
  <c r="I89" i="9" s="1"/>
  <c r="G49" i="9"/>
  <c r="H23" i="9" s="1"/>
  <c r="D20" i="9"/>
  <c r="C20" i="9" s="1"/>
  <c r="I48" i="9"/>
  <c r="I47" i="9"/>
  <c r="C14" i="9"/>
  <c r="G46" i="9" s="1"/>
  <c r="G23" i="9" s="1"/>
  <c r="T16" i="8"/>
  <c r="G47" i="1"/>
  <c r="J47" i="1" s="1"/>
  <c r="G48" i="1"/>
  <c r="J48" i="1" s="1"/>
  <c r="H31" i="10" l="1"/>
  <c r="H32" i="10" s="1"/>
  <c r="H23" i="10"/>
  <c r="H24" i="10" s="1"/>
  <c r="D62" i="9"/>
  <c r="C62" i="9" s="1"/>
  <c r="G92" i="9"/>
  <c r="J65" i="9" s="1"/>
  <c r="H47" i="1"/>
  <c r="K47" i="1" s="1"/>
  <c r="G51" i="9"/>
  <c r="J23" i="9" s="1"/>
  <c r="G45" i="9"/>
  <c r="F23" i="9" s="1"/>
  <c r="G87" i="9"/>
  <c r="G65" i="9" s="1"/>
  <c r="G86" i="9"/>
  <c r="H14" i="9"/>
  <c r="H13" i="9"/>
  <c r="C56" i="9"/>
  <c r="H55" i="9" s="1"/>
  <c r="G49" i="1"/>
  <c r="G50" i="1" s="1"/>
  <c r="J50" i="1" s="1"/>
  <c r="G52" i="1" s="1"/>
  <c r="H36" i="10" l="1"/>
  <c r="H40" i="10" s="1"/>
  <c r="AD100" i="8" s="1"/>
  <c r="B24" i="1"/>
  <c r="A75" i="4" s="1"/>
  <c r="K92" i="8" s="1"/>
  <c r="B7" i="10" s="1"/>
  <c r="H56" i="9"/>
  <c r="I67" i="9" s="1"/>
  <c r="I25" i="9"/>
  <c r="F52" i="9"/>
  <c r="F93" i="9"/>
  <c r="F65" i="9"/>
  <c r="H48" i="1" l="1"/>
  <c r="H49" i="1" l="1"/>
  <c r="K48" i="1"/>
  <c r="H50" i="1" l="1"/>
  <c r="K50" i="1" s="1"/>
  <c r="H52" i="1" s="1"/>
  <c r="C24" i="1" l="1"/>
  <c r="A77" i="4" s="1"/>
  <c r="U92" i="8" s="1"/>
  <c r="E7" i="10" s="1"/>
  <c r="I47" i="1"/>
  <c r="L47" i="1" s="1"/>
  <c r="AC16" i="8"/>
  <c r="I48" i="1"/>
  <c r="L48" i="1" s="1"/>
  <c r="I49" i="1" l="1"/>
  <c r="I50" i="1" s="1"/>
  <c r="L50" i="1" s="1"/>
  <c r="I52" i="1" s="1"/>
  <c r="G54" i="1" l="1"/>
  <c r="B26" i="1" s="1"/>
  <c r="A84" i="4" s="1"/>
  <c r="AD96" i="8" s="1"/>
  <c r="B48" i="10" s="1"/>
  <c r="D24" i="1"/>
  <c r="A79" i="4" s="1"/>
  <c r="AI96" i="8" l="1"/>
  <c r="B49" i="10"/>
  <c r="B51" i="10" s="1"/>
  <c r="B103" i="8" s="1"/>
  <c r="H9" i="10"/>
  <c r="AD99" i="8"/>
  <c r="A81" i="4"/>
  <c r="AD92" i="8" s="1"/>
  <c r="H7" i="10" s="1"/>
  <c r="B13" i="10" s="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I6" authorId="0" shapeId="0" xr:uid="{00000000-0006-0000-0000-000001000000}">
      <text>
        <r>
          <rPr>
            <b/>
            <sz val="8"/>
            <color indexed="81"/>
            <rFont val="Tahoma"/>
            <family val="2"/>
            <charset val="238"/>
          </rPr>
          <t xml:space="preserve">Vysvětlivka: 
</t>
        </r>
        <r>
          <rPr>
            <sz val="8"/>
            <color indexed="81"/>
            <rFont val="Tahoma"/>
            <family val="2"/>
            <charset val="238"/>
          </rPr>
          <t xml:space="preserve">Tabulka obsahuje nápovědy (vždy červený roh buňky) i automatické funkce. Aby se buňky doplňovaly správně, nejprve je nutné vyplnit těchto 5 úvodních dotazů, krok za krokem.  
</t>
        </r>
      </text>
    </comment>
    <comment ref="J20" authorId="0" shapeId="0" xr:uid="{00000000-0006-0000-0000-000002000000}">
      <text>
        <r>
          <rPr>
            <b/>
            <sz val="8"/>
            <color indexed="81"/>
            <rFont val="Tahoma"/>
            <family val="2"/>
            <charset val="238"/>
          </rPr>
          <t>Vysvětlivka:</t>
        </r>
        <r>
          <rPr>
            <sz val="8"/>
            <color indexed="81"/>
            <rFont val="Tahoma"/>
            <family val="2"/>
            <charset val="238"/>
          </rPr>
          <t xml:space="preserve"> 
Tato buňka se doplňuje automaticky. Aby se vyplnil správný rok, je nutné vyplnit 5 úvodních buněk (tj. název žadatele atd.). 
</t>
        </r>
      </text>
    </comment>
    <comment ref="B25" authorId="0" shapeId="0" xr:uid="{00000000-0006-0000-0000-000003000000}">
      <text>
        <r>
          <rPr>
            <b/>
            <sz val="8"/>
            <color indexed="81"/>
            <rFont val="Tahoma"/>
            <family val="2"/>
            <charset val="238"/>
          </rPr>
          <t xml:space="preserve">B) Spojený (propojený) podnikatel:
</t>
        </r>
        <r>
          <rPr>
            <sz val="8"/>
            <color indexed="81"/>
            <rFont val="Tahoma"/>
            <family val="2"/>
            <charset val="238"/>
          </rPr>
          <t xml:space="preserve">Uveďte </t>
        </r>
        <r>
          <rPr>
            <u/>
            <sz val="8"/>
            <color indexed="81"/>
            <rFont val="Tahoma"/>
            <family val="2"/>
            <charset val="238"/>
          </rPr>
          <t>všechny</t>
        </r>
        <r>
          <rPr>
            <sz val="8"/>
            <color indexed="81"/>
            <rFont val="Tahoma"/>
            <family val="2"/>
            <charset val="238"/>
          </rPr>
          <t xml:space="preserve"> podnikatele, kteří mají (ke dni vyplnění tohoto Prohlášení) vazbu na žadatele vyšší než 50 %. A k tomu všechny podnikatele, kteří jsou </t>
        </r>
        <r>
          <rPr>
            <u/>
            <sz val="8"/>
            <color indexed="81"/>
            <rFont val="Tahoma"/>
            <family val="2"/>
            <charset val="238"/>
          </rPr>
          <t>s těmito</t>
        </r>
        <r>
          <rPr>
            <sz val="8"/>
            <color indexed="81"/>
            <rFont val="Tahoma"/>
            <family val="2"/>
            <charset val="238"/>
          </rPr>
          <t xml:space="preserve">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vlastní společnost Alfa s.r.o. 51 % a zároveň je Žadatel (Super firma s.r.o.) vlastněn společností Beta s.r.o. 70 %. A k tomu Beta s.r.o. vlastní další podnik, Gamu s.r.o. 55 % (tzn. Gama s.r.o. má také více jak 50 %, tzn. je v řetězci, tím se Gama s.r.o. stává také propojeným podnikatelem).
</t>
        </r>
        <r>
          <rPr>
            <b/>
            <sz val="8"/>
            <color indexed="81"/>
            <rFont val="Tahoma"/>
            <family val="2"/>
            <charset val="238"/>
          </rPr>
          <t xml:space="preserve">B) Výsledek příkladu: 
</t>
        </r>
        <r>
          <rPr>
            <sz val="8"/>
            <color indexed="81"/>
            <rFont val="Tahoma"/>
            <family val="2"/>
            <charset val="238"/>
          </rPr>
          <t xml:space="preserve">Žadatel uvede všechny tři společnosti. Alfa s.r.o., Beta s.r.o. jsou spojenými podnikateli. A protože má Gama s.r.o. také více jak 50 % (a je v řetězci z Bety s.r.o.), tím se Gama s.r.o. stává (také) propojeným podnikatelem. Každá společnost bude na samostatném řádku.
Kompletní vysvětlivky k jednotlivým písmenům (B, C, D, E) naleznete v Příručce na webu NRB. Cesta: www.nrb.cz - záložka Podnikatelé - Další informace pro podnikatele - Definice MSP. Nyní klikněte na červený text PŘÍRUČKA.
</t>
        </r>
      </text>
    </comment>
    <comment ref="J25" authorId="0" shapeId="0" xr:uid="{00000000-0006-0000-0000-000004000000}">
      <text>
        <r>
          <rPr>
            <b/>
            <sz val="8"/>
            <color indexed="81"/>
            <rFont val="Tahoma"/>
            <family val="2"/>
            <charset val="238"/>
          </rPr>
          <t>Nejprve je vždy nutné vyplňit úvodní 5 dotazů tohoto Prohlášení.
Vzorový příklad, jak určit</t>
        </r>
        <r>
          <rPr>
            <sz val="8"/>
            <color indexed="81"/>
            <rFont val="Tahoma"/>
            <family val="2"/>
            <charset val="238"/>
          </rPr>
          <t xml:space="preserve"> </t>
        </r>
        <r>
          <rPr>
            <b/>
            <sz val="8"/>
            <color indexed="81"/>
            <rFont val="Tahoma"/>
            <family val="2"/>
            <charset val="238"/>
          </rPr>
          <t xml:space="preserve">Rok N:
</t>
        </r>
        <r>
          <rPr>
            <sz val="8"/>
            <color indexed="81"/>
            <rFont val="Tahoma"/>
            <family val="2"/>
            <charset val="238"/>
          </rPr>
          <t xml:space="preserve">Žadatel (Super firma s.r.o.) vyplňoval toto Prohlášení například 1.1.2024.  
-- Společnost Alfa s.r.o. již má (za loňský rok) podané daňové přiznání. 
-- Společnost Beta s.r.o. ještě nemá (za loňský rok) podané daňové přiznání. 
-- Společnost Gama s.r.o. vnikla v letošním roce.
</t>
        </r>
        <r>
          <rPr>
            <b/>
            <sz val="8"/>
            <color indexed="81"/>
            <rFont val="Tahoma"/>
            <family val="2"/>
            <charset val="238"/>
          </rPr>
          <t>Výsledek k příkladu:</t>
        </r>
        <r>
          <rPr>
            <sz val="8"/>
            <color indexed="81"/>
            <rFont val="Tahoma"/>
            <family val="2"/>
            <charset val="238"/>
          </rPr>
          <t xml:space="preserve"> 
-- Alfa s.r.o. bude uvádě ve sloupci N rok 2023. 
-- Beta s.r.o. bude uvádět ve sloupci N rok 2022.
-- Gama s.r.o. bude uvádět ve sloupci N informaci </t>
        </r>
        <r>
          <rPr>
            <i/>
            <sz val="8"/>
            <color indexed="81"/>
            <rFont val="Tahoma"/>
            <family val="2"/>
            <charset val="238"/>
          </rPr>
          <t xml:space="preserve">"Nový podnik". </t>
        </r>
        <r>
          <rPr>
            <sz val="8"/>
            <color indexed="81"/>
            <rFont val="Tahoma"/>
            <family val="2"/>
            <charset val="238"/>
          </rPr>
          <t xml:space="preserve">Následně se automaticky změní barva buněk. 
</t>
        </r>
        <r>
          <rPr>
            <b/>
            <sz val="8"/>
            <color indexed="81"/>
            <rFont val="Tahoma"/>
            <family val="2"/>
            <charset val="238"/>
          </rPr>
          <t>Technická poznámka:</t>
        </r>
        <r>
          <rPr>
            <sz val="8"/>
            <color indexed="81"/>
            <rFont val="Tahoma"/>
            <family val="2"/>
            <charset val="238"/>
          </rPr>
          <t xml:space="preserve">
</t>
        </r>
        <r>
          <rPr>
            <b/>
            <sz val="8"/>
            <color indexed="81"/>
            <rFont val="Tahoma"/>
            <family val="2"/>
            <charset val="238"/>
          </rPr>
          <t xml:space="preserve">1) </t>
        </r>
        <r>
          <rPr>
            <sz val="8"/>
            <color indexed="81"/>
            <rFont val="Tahoma"/>
            <family val="2"/>
            <charset val="238"/>
          </rPr>
          <t xml:space="preserve">Pokud se v Excelu zobrazí oranžová políčka, vložte do oranžových políček Váš odhad, jakých hodnot bude podnik dosahovat na konci tohoto roku.
</t>
        </r>
        <r>
          <rPr>
            <b/>
            <sz val="8"/>
            <color indexed="81"/>
            <rFont val="Tahoma"/>
            <family val="2"/>
            <charset val="238"/>
          </rPr>
          <t>2)</t>
        </r>
        <r>
          <rPr>
            <sz val="8"/>
            <color indexed="81"/>
            <rFont val="Tahoma"/>
            <family val="2"/>
            <charset val="238"/>
          </rPr>
          <t xml:space="preserve"> Pokud se v Excelu zobrazí černá políčka, do těchto plně černých polí se nic nevyplňuje.
</t>
        </r>
      </text>
    </comment>
    <comment ref="B48" authorId="0" shapeId="0" xr:uid="{00000000-0006-0000-0000-000005000000}">
      <text>
        <r>
          <rPr>
            <b/>
            <sz val="8"/>
            <color indexed="81"/>
            <rFont val="Tahoma"/>
            <family val="2"/>
            <charset val="238"/>
          </rPr>
          <t xml:space="preserve">B) Spojený (propojený) podnikatel - přerušené vazby:
</t>
        </r>
        <r>
          <rPr>
            <sz val="8"/>
            <color indexed="81"/>
            <rFont val="Tahoma"/>
            <family val="2"/>
            <charset val="238"/>
          </rPr>
          <t xml:space="preserve">Uveďte všechny podnikatele, ktěří ukončili vazbu na žadatele v uvedeném časovém rozmezí OD - DO a vazba byla vyšší než 50%. Dále uveďte všechny podnikatele, kteří v uvedeném období ukončili vazbu a zároveň byli s těmito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vyplňoval toto Prohlášení dne 1.1.2024.
Časové rozmezí se automaticky doplnilo: OD 1.1.2021  DO 1.1.2024.
Žadatel (Super firma s.r.o.) měl vazbu na společnost (vlastnil společnost) Gama s.r.o. 51% do 6.5.2022.
Dne 6.5.2022 byla společnost Gama s.r.o. žadatelem prodána (tzn. vazba byla přerušena).
</t>
        </r>
        <r>
          <rPr>
            <b/>
            <sz val="8"/>
            <color indexed="81"/>
            <rFont val="Tahoma"/>
            <family val="2"/>
            <charset val="238"/>
          </rPr>
          <t>B)</t>
        </r>
        <r>
          <rPr>
            <sz val="8"/>
            <color indexed="81"/>
            <rFont val="Tahoma"/>
            <family val="2"/>
            <charset val="238"/>
          </rPr>
          <t xml:space="preserve"> </t>
        </r>
        <r>
          <rPr>
            <b/>
            <sz val="8"/>
            <color indexed="81"/>
            <rFont val="Tahoma"/>
            <family val="2"/>
            <charset val="238"/>
          </rPr>
          <t>Výsledek:</t>
        </r>
        <r>
          <rPr>
            <sz val="8"/>
            <color indexed="81"/>
            <rFont val="Tahoma"/>
            <family val="2"/>
            <charset val="238"/>
          </rPr>
          <t xml:space="preserve"> 
Žadatel uvede do buňky název společnosti Gama s.r.o. 
Kompletní vysvětlivky k jednotlivým písmenům (B, C, D, E) naleznete v Příručce na webu NRB. Cesta: www.nrb.cz - záložka Podnikatelé - Další informace pro podnikatele - Definice MSP. Nyní klikněte na červený text PŘÍRUČKA.</t>
        </r>
        <r>
          <rPr>
            <i/>
            <sz val="8"/>
            <color indexed="81"/>
            <rFont val="Tahoma"/>
            <family val="2"/>
            <charset val="238"/>
          </rPr>
          <t xml:space="preserve">
</t>
        </r>
      </text>
    </comment>
    <comment ref="B58" authorId="0" shapeId="0" xr:uid="{00000000-0006-0000-0000-000006000000}">
      <text>
        <r>
          <rPr>
            <b/>
            <sz val="8"/>
            <color indexed="81"/>
            <rFont val="Tahoma"/>
            <family val="2"/>
            <charset val="238"/>
          </rPr>
          <t xml:space="preserve">E) Partnerský podnikatel - aktivní vazby:
</t>
        </r>
        <r>
          <rPr>
            <sz val="8"/>
            <color indexed="81"/>
            <rFont val="Tahoma"/>
            <family val="2"/>
            <charset val="238"/>
          </rPr>
          <t xml:space="preserve">Uveďte všechny podnikatele, kteří mají (ke dni vyplnění tohoto Prohlášení) vazbu na žadatele OD 25% (včetně) DO 50% (včetně). 
A dále pak všechny podnikatele, kteří jsou spojeni s partnerem (tedy vazba vyšší než 50% na tohoto partnerského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Příklad: 
</t>
        </r>
        <r>
          <rPr>
            <sz val="8"/>
            <color indexed="81"/>
            <rFont val="Tahoma"/>
            <family val="2"/>
            <charset val="238"/>
          </rPr>
          <t xml:space="preserve">Žadatel (Super firma s.r.o.) vlastní společnost Delta s.r.o. 47%. Společnost Delta s.r.o. vlastní Epsilon s.r.o. 70% a ještě společnost společnost Nete s.r.o. 42%.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příkladu: 
</t>
        </r>
        <r>
          <rPr>
            <sz val="8"/>
            <color indexed="81"/>
            <rFont val="Tahoma"/>
            <family val="2"/>
            <charset val="238"/>
          </rPr>
          <t xml:space="preserve">Žadatel uvede společnost Delta s.r.o. (o výši 47%), protože je to partnerský podnik. Na tento partnerský podnik je navázán podnik Epsilon s.r.o. (který splnil podmínku vazba vyšší než 50% na partnerského podnikatele) a uvede 47%. Společnost Nete s.r.o. nebude nikde uvedena. 
</t>
        </r>
      </text>
    </comment>
    <comment ref="N58" authorId="0" shapeId="0" xr:uid="{00000000-0006-0000-0000-000007000000}">
      <text>
        <r>
          <rPr>
            <b/>
            <sz val="8"/>
            <color indexed="81"/>
            <rFont val="Tahoma"/>
            <family val="2"/>
            <charset val="238"/>
          </rPr>
          <t>E) Partnerský podnikatel - Podíl v %</t>
        </r>
        <r>
          <rPr>
            <sz val="8"/>
            <color indexed="81"/>
            <rFont val="Tahoma"/>
            <family val="2"/>
            <charset val="238"/>
          </rPr>
          <t xml:space="preserve">
V případě partnera s přímou vazbou na žadatele zadejte procentuální výši „vazby“ (od 25% včetně  - do 50% včetně). U podnikatelů spojených s partnerem zadejte stejné procento, jako je výše „vazby“ partnera vůči žadateli.
Po vložení účetních dat (zaměstnanci, aktiva, obrat) a následném vložení podílu (např. 50 %) se na pozadí automaticky hodnoty přepočítají. 
</t>
        </r>
      </text>
    </comment>
    <comment ref="B74" authorId="0" shapeId="0" xr:uid="{00000000-0006-0000-0000-000008000000}">
      <text>
        <r>
          <rPr>
            <b/>
            <sz val="8"/>
            <color indexed="81"/>
            <rFont val="Tahoma"/>
            <family val="2"/>
            <charset val="238"/>
          </rPr>
          <t xml:space="preserve">E) Partnerský podnik - přerušené vazby: 
</t>
        </r>
        <r>
          <rPr>
            <sz val="8"/>
            <color indexed="81"/>
            <rFont val="Tahoma"/>
            <family val="2"/>
            <charset val="238"/>
          </rPr>
          <t xml:space="preserve">Uveďte všechny podnikatele, kteří přerušili vazbu v uvedeném časovém rozmezí OD - DO a zároveň byla vazba na žadatele: OD 25% (včetně) DO 50% (včetně) 
Dále uveďte všechny podnikatele, kteří v uvedeném časovém rozmezí ukončili vazbu, a zároveň byli spojeni s partnerem (vazba byla vyšší než 50% na tohoto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Příklad:</t>
        </r>
        <r>
          <rPr>
            <sz val="8"/>
            <color indexed="81"/>
            <rFont val="Tahoma"/>
            <family val="2"/>
            <charset val="238"/>
          </rPr>
          <t xml:space="preserve"> 
Žadatel (Super firma s.r.o.) vyplňoval toto Prohlášení dne 1.1.2024. Žadatel vlastnil společnost Zeta s.r.o. 35% do 30.7.2023 a zároveň byl žadatel vlastněn společností Eta s.r.o. 50% do 30.9.2023. Společnost Eta s.r.o. prodal pouze 25%.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t>
        </r>
        <r>
          <rPr>
            <sz val="8"/>
            <color indexed="81"/>
            <rFont val="Tahoma"/>
            <family val="2"/>
            <charset val="238"/>
          </rPr>
          <t xml:space="preserve">-- Společnost Zeta s.r.o. bude pouze v přerušených vazbách, podíl uvede 35%.
-- Společnost Eta s.r.o. bude 25% v aktivních vazbách a 25% v přerušených vazbách.
</t>
        </r>
      </text>
    </comment>
  </commentList>
</comments>
</file>

<file path=xl/sharedStrings.xml><?xml version="1.0" encoding="utf-8"?>
<sst xmlns="http://schemas.openxmlformats.org/spreadsheetml/2006/main" count="387" uniqueCount="248">
  <si>
    <t>IČO</t>
  </si>
  <si>
    <t>Počet zaměstnanců</t>
  </si>
  <si>
    <t>ANO</t>
  </si>
  <si>
    <t>NE</t>
  </si>
  <si>
    <t>kurz</t>
  </si>
  <si>
    <t>aktiva</t>
  </si>
  <si>
    <t>obrat</t>
  </si>
  <si>
    <t>velikost</t>
  </si>
  <si>
    <t>MALÝ</t>
  </si>
  <si>
    <t>STŘEDNÍ</t>
  </si>
  <si>
    <t>VELKÝ</t>
  </si>
  <si>
    <t>v tis. EUR</t>
  </si>
  <si>
    <t>DROBNÝ</t>
  </si>
  <si>
    <t>podnikatel ve smyslu Doporučení</t>
  </si>
  <si>
    <t>Roční obrat / příjmy</t>
  </si>
  <si>
    <t>Aktiva / majetek</t>
  </si>
  <si>
    <t>Obchodní firma/název/jméno podnikatele</t>
  </si>
  <si>
    <t xml:space="preserve">Beru na vědomí, že: </t>
  </si>
  <si>
    <t>Sledované období</t>
  </si>
  <si>
    <t>Jméno a příjmení osoby oprávněné zastupovat podnikatele žádajícího o podporu</t>
  </si>
  <si>
    <t>Podpis osoby oprávněné zastupovat podnikatele žádajícího o podporu</t>
  </si>
  <si>
    <t>Datum</t>
  </si>
  <si>
    <t>Doporučený postup pro vyplnění Formuláře MSP - Prohlášení o velikosti podnikatele:</t>
  </si>
  <si>
    <t>2003/361/ES ze dne 6. května 2003 týkajícího se definice mikro, malých a středních podniků
(Úřední věstník EU, L 124 ze dne 20. 5. 2003), dále jen " Doporučení 2003/361/ES".</t>
  </si>
  <si>
    <t>a) zaměstnanci; tj. fyzické osoby, které jsou v pracovním poměru k zaměstnavateli, pracují pro zaměstnavatele na základě dohody o pracovní činnosti nebo dohody o provedení práce,</t>
  </si>
  <si>
    <t>b) vlastníci-manažeři podílející se na řízení jako členové statutárního orgánu podnikatele.</t>
  </si>
  <si>
    <t>Pokud právnická osoba uvádí v účetnictví základní kapitál, použije se tento údaj, v ostatních případech lze vycházet z vlastního kapitálu. V případě, že podíl na hlasovacích právech je odlišný od podílu na základním nebo vlastním kapitálu, použije se vyšší podíl.</t>
  </si>
  <si>
    <t>Datum vzniku a zápisu (podle OR)</t>
  </si>
  <si>
    <t>ve formátu DD.MM.RRRR</t>
  </si>
  <si>
    <t>Rozklikněte:</t>
  </si>
  <si>
    <t>min. rok</t>
  </si>
  <si>
    <t>akt. rok</t>
  </si>
  <si>
    <t>Je žadatel MSP?</t>
  </si>
  <si>
    <t>a)</t>
  </si>
  <si>
    <t>větší než VK</t>
  </si>
  <si>
    <t>Doba existence (ve dnech)</t>
  </si>
  <si>
    <t>b)</t>
  </si>
  <si>
    <t>Právní forma</t>
  </si>
  <si>
    <t>jiná</t>
  </si>
  <si>
    <t>e1)</t>
  </si>
  <si>
    <t>větší než 7,5</t>
  </si>
  <si>
    <t>bod c)</t>
  </si>
  <si>
    <t>Úpadkové řízení</t>
  </si>
  <si>
    <t>e2)</t>
  </si>
  <si>
    <t>menší než 1</t>
  </si>
  <si>
    <t>bod d)</t>
  </si>
  <si>
    <t>Podpora na záchranu</t>
  </si>
  <si>
    <t>Splnění podmínek jednotlivých bodů:</t>
  </si>
  <si>
    <t>Poslední uzavřený rok:</t>
  </si>
  <si>
    <t xml:space="preserve">červená </t>
  </si>
  <si>
    <t>žadatel splňuje podmínku podniku v obtížích</t>
  </si>
  <si>
    <t>vyplňte v tis Kč</t>
  </si>
  <si>
    <t xml:space="preserve">zelená </t>
  </si>
  <si>
    <t>žadatel nesplňuje podmínku podniku v obtížích</t>
  </si>
  <si>
    <t>Rozvaha</t>
  </si>
  <si>
    <t>Vlastní kapitál  (A.)</t>
  </si>
  <si>
    <t>Základní kapitál  (A. I.)</t>
  </si>
  <si>
    <t>c)</t>
  </si>
  <si>
    <t>d)</t>
  </si>
  <si>
    <t>e)</t>
  </si>
  <si>
    <t>Ážio  (A. II. 1)</t>
  </si>
  <si>
    <t>Výsledek hospodaření minulých let  (A. IV.)</t>
  </si>
  <si>
    <t>Cizí zdroje  (B. + C.)</t>
  </si>
  <si>
    <t xml:space="preserve">Dle nařízení Komise (EU) č. 651/2014 </t>
  </si>
  <si>
    <t>o podnik v obtížích.</t>
  </si>
  <si>
    <t>VZZ</t>
  </si>
  <si>
    <t>Úpravy hodnot dl. hm. a nehm. majetku (E.1.)</t>
  </si>
  <si>
    <t>Nákladové úroky a podobné náklady  (J.)</t>
  </si>
  <si>
    <t>Poznámka:</t>
  </si>
  <si>
    <t>Výsledek hospodaření před zdaněním</t>
  </si>
  <si>
    <t>Výsledek hospodaření za účetní období</t>
  </si>
  <si>
    <t>ano</t>
  </si>
  <si>
    <t>ne</t>
  </si>
  <si>
    <t>a.s.</t>
  </si>
  <si>
    <t>s.r.o.</t>
  </si>
  <si>
    <t>v.o.s.</t>
  </si>
  <si>
    <t>k.s.</t>
  </si>
  <si>
    <t>a) sro a zároveň velká nebo malá starší 3. let</t>
  </si>
  <si>
    <t>b) vos nebo ks a zároveň velká nebo malá starší 3. let</t>
  </si>
  <si>
    <t>c) pro všechny</t>
  </si>
  <si>
    <t>d) pro všechny</t>
  </si>
  <si>
    <t>e1) velká, kde za poslední 2 roky</t>
  </si>
  <si>
    <t>e2) velká, kde za poslední 2 roky</t>
  </si>
  <si>
    <t>a,s´+ s.r.o.</t>
  </si>
  <si>
    <t>ostatní</t>
  </si>
  <si>
    <t>Počet zaměstnanců za celou skupinu</t>
  </si>
  <si>
    <t>Aktiva/majetek za celou skupinu</t>
  </si>
  <si>
    <t>Roční obrat / příjmy za celou skupinu</t>
  </si>
  <si>
    <t>Údaje za podnikatele / skupinu partnerských a spojených podnikatelů</t>
  </si>
  <si>
    <t>Prohlašuji, že ke dni podpisu tohoto Prohlášení jsem</t>
  </si>
  <si>
    <t>Poslední uzavřené účetní/zdaňovací období</t>
  </si>
  <si>
    <t>Datum vzniku žadatele</t>
  </si>
  <si>
    <r>
      <t>a)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</si>
  <si>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t>Počet zaměstnanců za ŽADATELE</t>
  </si>
  <si>
    <t>Aktiva/majetek za ŽADATELE (v tis. Kč)</t>
  </si>
  <si>
    <t>Roční obrat / příjmy za ŽADATELE (v tis. Kč)</t>
  </si>
  <si>
    <t>N-1</t>
  </si>
  <si>
    <t>N-2</t>
  </si>
  <si>
    <t>N</t>
  </si>
  <si>
    <t xml:space="preserve">kurz </t>
  </si>
  <si>
    <t>d) Podnik, který je uveden na listu SKUPINA nemůže být dodavatel projektu vůči žadateli z důvodu zákazu nespřízněnosti dodavatele a klienta.</t>
  </si>
  <si>
    <t>c) Žadatel odpovídá za správné a úplné vyplnění požadovaných údajů v tomto Prohlášení a je si vědom, že v případě změny vlastnické struktury před podpisem smlouvy s NRB  se může velikost podnikatele změnit. Pokud dojde ke změně vlastnické struktuře v období mezi podáním žádosti a podpisem úvěrové/záruční smlouvy je nutné předložit aktuální Prohlášení o velikosti podniku.</t>
  </si>
  <si>
    <r>
      <t xml:space="preserve">Příloha MSP
</t>
    </r>
    <r>
      <rPr>
        <sz val="8"/>
        <rFont val="Arial"/>
        <family val="2"/>
        <charset val="238"/>
      </rPr>
      <t>(platná od 1.1.2023)</t>
    </r>
  </si>
  <si>
    <t>b) Při zpracování tohoto prohlášení je možné využít Příručku pro stanovení velikosti podniku pro vymezení pojmů drobný, malý a střední podnikatel a postupů pro zařazování podnikatelů do jednotlivých kategorií, který je k dispozici na www.nrb.cz.</t>
  </si>
  <si>
    <t xml:space="preserve">g) Osoby blízké - fakt nevím, věděl bych, kdybychom měli buňku, kam by vypsali osoby blízké a tam by byly i jejich podniky. </t>
  </si>
  <si>
    <r>
      <t>e) Žadatel je povinnen na listu SKUPINA uvádět i podniky s vlastnickou historickou vazbou za poslední 3 kalendářní roky od data podání Žádosti, a bere na vědomí, že historické vazby mají vliv na velikost podnikatele</t>
    </r>
    <r>
      <rPr>
        <sz val="8"/>
        <color rgb="FFFF0000"/>
        <rFont val="Arial"/>
        <family val="2"/>
        <charset val="238"/>
      </rPr>
      <t xml:space="preserve"> (Skupiny?) </t>
    </r>
    <r>
      <rPr>
        <sz val="8"/>
        <rFont val="Arial"/>
        <family val="2"/>
        <charset val="238"/>
      </rPr>
      <t xml:space="preserve">dle EU klasifikace (mikro, malý, střední, velký) po dobu uplynutí 3 kalendářních let od data ukončení každé vlastnické vazby samostatně.  </t>
    </r>
  </si>
  <si>
    <r>
      <t xml:space="preserve">f) Žadatel bere na vědomí, že fyzické osoby </t>
    </r>
    <r>
      <rPr>
        <sz val="8"/>
        <color rgb="FFFF0000"/>
        <rFont val="Arial"/>
        <family val="2"/>
        <charset val="238"/>
      </rPr>
      <t>nepodnikající,</t>
    </r>
    <r>
      <rPr>
        <sz val="8"/>
        <rFont val="Arial"/>
        <family val="2"/>
        <charset val="238"/>
      </rPr>
      <t xml:space="preserve"> které jsou vlastníky společnosti více než 50% a zároveň zastupují jednatelskou funkci (osoba řídící), pro účely stanovení velikosti Skupiny, jsou považovány za fyzické osoby podnikající, tím bude Žadatel uvádět všechny sledované vlastnické vazby této fyzické osoby </t>
    </r>
    <r>
      <rPr>
        <sz val="8"/>
        <color rgb="FFFF0000"/>
        <rFont val="Arial"/>
        <family val="2"/>
        <charset val="238"/>
      </rPr>
      <t>nepodnikající.</t>
    </r>
    <r>
      <rPr>
        <sz val="8"/>
        <rFont val="Arial"/>
        <family val="2"/>
        <charset val="238"/>
      </rPr>
      <t xml:space="preserve"> </t>
    </r>
  </si>
  <si>
    <t>Mínus léta</t>
  </si>
  <si>
    <t>AUTOMATICKÝ VÝPOČET DATUMU OD DO:</t>
  </si>
  <si>
    <t>Datum do:</t>
  </si>
  <si>
    <t>Když je datum na Prohlášení nevyplněno, nech Datum OD prázdné</t>
  </si>
  <si>
    <t>Když je datum na Prohlášení nevyplněno, nech Datum DO prázdné</t>
  </si>
  <si>
    <t>DO</t>
  </si>
  <si>
    <t>ROK samostatně</t>
  </si>
  <si>
    <t>ROK mínus 1</t>
  </si>
  <si>
    <r>
      <t xml:space="preserve">Přerušené vazby    </t>
    </r>
    <r>
      <rPr>
        <b/>
        <sz val="8"/>
        <rFont val="Arial"/>
        <family val="2"/>
        <charset val="238"/>
      </rPr>
      <t xml:space="preserve"> OD</t>
    </r>
  </si>
  <si>
    <t>Rok - 1</t>
  </si>
  <si>
    <t>Rok - 2</t>
  </si>
  <si>
    <t xml:space="preserve">Součet hodnot N </t>
  </si>
  <si>
    <t xml:space="preserve">Součet hodnot N-1 </t>
  </si>
  <si>
    <t xml:space="preserve">Součet hodnot N-2 </t>
  </si>
  <si>
    <t>Prohlášení:</t>
  </si>
  <si>
    <t>Aktiva/
Majetek
v tis. CZK</t>
  </si>
  <si>
    <t>Obrat/
Příjmy
v tis. CZK</t>
  </si>
  <si>
    <t>Aktivní vazby</t>
  </si>
  <si>
    <t>Daňový poradce/Auditor (do 30.6.)</t>
  </si>
  <si>
    <t>Přerušené vazby</t>
  </si>
  <si>
    <t>Žadatel elektonicky (do 30.4.)</t>
  </si>
  <si>
    <r>
      <rPr>
        <b/>
        <sz val="9"/>
        <rFont val="Arial"/>
        <family val="2"/>
        <charset val="238"/>
      </rPr>
      <t>a)</t>
    </r>
    <r>
      <rPr>
        <sz val="9"/>
        <rFont val="Arial"/>
        <family val="2"/>
        <charset val="238"/>
      </rPr>
      <t xml:space="preserve">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</si>
  <si>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r>
      <rPr>
        <b/>
        <sz val="9"/>
        <rFont val="Arial"/>
        <family val="2"/>
        <charset val="238"/>
      </rPr>
      <t>b)</t>
    </r>
    <r>
      <rPr>
        <sz val="9"/>
        <rFont val="Arial"/>
        <family val="2"/>
        <charset val="238"/>
      </rPr>
      <t xml:space="preserve"> Při zpracování tohoto prohlášení je možné využít Příručku pro stanovení velikosti podniku pro vymezení pojmů drobný, malý a střední podnikatel a postupů pro zařazování podnikatelů do jednotlivých kategorií, který je k dispozici na www.nrb.cz.</t>
    </r>
  </si>
  <si>
    <r>
      <rPr>
        <b/>
        <sz val="9"/>
        <rFont val="Arial"/>
        <family val="2"/>
        <charset val="238"/>
      </rPr>
      <t>c)</t>
    </r>
    <r>
      <rPr>
        <sz val="9"/>
        <rFont val="Arial"/>
        <family val="2"/>
        <charset val="238"/>
      </rPr>
      <t xml:space="preserve"> Žadatel odpovídá za správné a úplné vyplnění požadovaných údajů v tomto Prohlášení a je si vědom, že v případě změny vlastnické struktury před podpisem smlouvy s NRB  se může velikost podnikatele změnit. Pokud dojde ke změně vlastnické struktuře, nebo podání aktuálního daňového přiznání za poslední rok u žadatele či člena skupiny, a to v období mezi podáním žádosti a podpisem úvěrové/záruční smlouvy je nutné předložit aktuální Prohlášení o velikosti podniku.</t>
    </r>
  </si>
  <si>
    <r>
      <rPr>
        <b/>
        <sz val="9"/>
        <rFont val="Arial"/>
        <family val="2"/>
        <charset val="238"/>
      </rPr>
      <t>e)</t>
    </r>
    <r>
      <rPr>
        <sz val="9"/>
        <rFont val="Arial"/>
        <family val="2"/>
        <charset val="238"/>
      </rPr>
      <t xml:space="preserve"> Žadatel je povinnen uvádět i podniky s vlastnickou historickou vazbou za poslední 3 kalendářní roky od data podání Žádosti (podpisu smlouvy o úvěru), a bere na vědomí, že historické vazby mají vliv na velikost podnikatele.</t>
    </r>
  </si>
  <si>
    <t>Rok mínus 2</t>
  </si>
  <si>
    <t>Číselník:</t>
  </si>
  <si>
    <t>Jaký má být výsledek, když dá ANO, a když NE</t>
  </si>
  <si>
    <t>Způsob podání daňového přiznání za uvedené účetní období</t>
  </si>
  <si>
    <t>Doplnění věty v prohlášení začátek</t>
  </si>
  <si>
    <t>Doplnění do věty v prohlášení konec</t>
  </si>
  <si>
    <t>ze dne 6. května 2003 týkajícího se definice mikro, malých a středních podniků (Úřední věstník EU, L 124 ze dne 20. 5. 2003), dále jen "Doporučení 2003/361/ES".</t>
  </si>
  <si>
    <t>podnikatel ve smyslu Doporučení 2003/361/ES</t>
  </si>
  <si>
    <t xml:space="preserve">Prohlašuji, že ke dni podpisu tohoto Prohlášení je </t>
  </si>
  <si>
    <t>Datum vyplnění tohoto Prohlášení (ve formátu DD.MM.RRRR):</t>
  </si>
  <si>
    <r>
      <rPr>
        <b/>
        <sz val="9"/>
        <rFont val="Arial"/>
        <family val="2"/>
        <charset val="238"/>
      </rPr>
      <t>d)</t>
    </r>
    <r>
      <rPr>
        <sz val="9"/>
        <rFont val="Arial"/>
        <family val="2"/>
        <charset val="238"/>
      </rPr>
      <t xml:space="preserve"> Podnik, který je uveden v rámci spojených či partnerských podnikatelů nemůže být dodavatelem projektu, a to z důvodu zákazu spřízněnosti dodavatele a klienta (platí jen u úvěrových programů).</t>
    </r>
  </si>
  <si>
    <t>Žadatel má hospodářský rok</t>
  </si>
  <si>
    <t>Výsledný rok Žadatele, pokud se nejedná o nový podnik</t>
  </si>
  <si>
    <t>Výsledný rok Žadatele, pokud se jedná o nový podnik</t>
  </si>
  <si>
    <t>Žadatel podal (tj. uzavřel) daňové přiznání za uvedené účetní období</t>
  </si>
  <si>
    <t>Zobrazení po výběru ANO/NE (pomocná část):</t>
  </si>
  <si>
    <t>Reálně dopisující se část:</t>
  </si>
  <si>
    <t>Vznik v letošním roce</t>
  </si>
  <si>
    <t>!!!</t>
  </si>
  <si>
    <t>Podíl          25 - 50 % včetně</t>
  </si>
  <si>
    <r>
      <rPr>
        <b/>
        <sz val="9"/>
        <rFont val="Arial"/>
        <family val="2"/>
        <charset val="238"/>
      </rPr>
      <t>g)</t>
    </r>
    <r>
      <rPr>
        <sz val="9"/>
        <rFont val="Arial"/>
        <family val="2"/>
        <charset val="238"/>
      </rPr>
      <t xml:space="preserve"> Žadatel je povinnen zahrnout všechny společnosti, které vlastní jemu osoba blízká, a to pokud ji vlastní společně nebo samostatně z více jak 50 %.</t>
    </r>
  </si>
  <si>
    <r>
      <rPr>
        <b/>
        <sz val="9"/>
        <rFont val="Arial"/>
        <family val="2"/>
        <charset val="238"/>
      </rPr>
      <t>f)</t>
    </r>
    <r>
      <rPr>
        <sz val="9"/>
        <rFont val="Arial"/>
        <family val="2"/>
        <charset val="238"/>
      </rPr>
      <t xml:space="preserve"> Žadatel bere na vědomí, že fyzické osoby nepodnikající, které jsou vlastníky společnosti více než 50 % a zároveň zastupují řídící funkci (např. jednatel)), jsou pro účely stanovení velikosti podnikatele, jsou považovány za fyzické osoby podnikající, tj. Žadatel uvádí všechny sledované vlastnické vazby k této fyzické osoby jako by byla podnikatelem. </t>
    </r>
  </si>
  <si>
    <t>Počet zaměstnanců dle daňového přiznání</t>
  </si>
  <si>
    <t>Počet zaměstnanců dle daňového příznání</t>
  </si>
  <si>
    <t>Zde vykřičníky, když někdo vyplní ČERNÉ pole</t>
  </si>
  <si>
    <t>Zde text, který se objeví, když se ukáže ORANŽOVÉ pole</t>
  </si>
  <si>
    <t xml:space="preserve">Do oranžových polí uveďte Váš odhad, jakých hodnot bude Podnik dosahovat po uzavření tohoto roku.
</t>
  </si>
  <si>
    <t xml:space="preserve">Do černých polí se nic nevyplňuje. </t>
  </si>
  <si>
    <t>Nový podnik</t>
  </si>
  <si>
    <t>Čistý text bez funkce (na něj je navázaná barva)</t>
  </si>
  <si>
    <t>Každý rok musí dojít v poslední pracovní den v roce ke změně pevného kurzu (na přepočet EUR) z ČNB (tzn. vytvořit resp. aktualizovat data pro zdroj dat) a je nutné změnit roky v číselníku (+ otestovat). A nezapomeň v následujícím období otestovat situaci, kdy je přímo Žadatel nově vzniklý podnik (tak, co se doplní hned do prvního řádku (do části "A", tzn. jaké se tam doplní datum - pokud vznikl Žadatel letos, musí se tam automaticky doplnit letošní rok, ať je rok jakýkoliv, tzn. např. v roce 2024 se musí doplnit 2024).</t>
  </si>
  <si>
    <t>Rok posl. podaného daňového přiznání</t>
  </si>
  <si>
    <t>1) Údaje používané pro stanovení počtu zaměstnanců, finančních veličin a referenčního období:</t>
  </si>
  <si>
    <t>2) Stanovení počtu zaměstnanců:</t>
  </si>
  <si>
    <t>3) "VAZBA" u partnerských a propojených podnikatelů</t>
  </si>
  <si>
    <t>4) Nedostatečný počet řádků ve formuláři</t>
  </si>
  <si>
    <t>5) Kolísání velikosti podnikatele</t>
  </si>
  <si>
    <t>6) Nejednotná účetní období jednotlivých členů skupiny v čase.</t>
  </si>
  <si>
    <t>7) Kdy nahlížet na fyzickou osobu jako na podnikatele</t>
  </si>
  <si>
    <t>8) Jak hluboko kontrolovat historii skupiny</t>
  </si>
  <si>
    <t>9) Ověření vlastnických podílů u osob blízkých</t>
  </si>
  <si>
    <r>
      <t xml:space="preserve">Podnikatelé vedoucí </t>
    </r>
    <r>
      <rPr>
        <sz val="9"/>
        <color rgb="FFFF0000"/>
        <rFont val="Arial"/>
        <family val="2"/>
        <charset val="238"/>
      </rPr>
      <t>účetnictví</t>
    </r>
    <r>
      <rPr>
        <sz val="9"/>
        <color theme="1"/>
        <rFont val="Arial"/>
        <family val="2"/>
        <charset val="238"/>
      </rPr>
      <t xml:space="preserve"> z údajů uvedených v účetní závěrce sestavené a potvrzené podpisovým záznamem statutárního orgánu účetní jednotky, resp. podpisovým záznamem účetní jednotky, za účetní období bezprostředně předcházející období, v němž je podána žádost o podporu (dále jen „poslední uzavřené účetní období“).</t>
    </r>
  </si>
  <si>
    <r>
      <t xml:space="preserve">Podnikatelé vedoucí </t>
    </r>
    <r>
      <rPr>
        <sz val="9"/>
        <color rgb="FFFF0000"/>
        <rFont val="Arial"/>
        <family val="2"/>
        <charset val="238"/>
      </rPr>
      <t>daňovou evidenci</t>
    </r>
    <r>
      <rPr>
        <sz val="9"/>
        <color theme="1"/>
        <rFont val="Arial"/>
        <family val="2"/>
        <charset val="238"/>
      </rPr>
      <t xml:space="preserve"> z údajů uvedených v přiznání k dani z příjmů podaném za zdaňovací období bezprostředně předcházející zdaňovacímu období, v němž je podána žádost o podporu (dále jen „poslední uzavřené zdaňovací období“).</t>
    </r>
  </si>
  <si>
    <r>
      <t xml:space="preserve">Počet zaměstnanců podnikatele odpovídá počtu </t>
    </r>
    <r>
      <rPr>
        <sz val="9"/>
        <color rgb="FFFF0000"/>
        <rFont val="Arial"/>
        <family val="2"/>
        <charset val="238"/>
      </rPr>
      <t>ročních pracovních jednotek (RPJ)</t>
    </r>
    <r>
      <rPr>
        <sz val="9"/>
        <color theme="1"/>
        <rFont val="Arial"/>
        <family val="2"/>
        <charset val="238"/>
      </rPr>
      <t>, tj. počtu osob, které podnikatel zaměstnával na plný úvazek během celého posuzovaného účetního období / zdaňovacího období. Práce osob, které nepracovaly po celé období, práce těch, kteří pracovali na částečný úvazek bez ohledu na dobu trvání, a práce sezónních pracovníků se počítají jako zlomkové hodnoty ročních pracovních jednotek.</t>
    </r>
  </si>
  <si>
    <r>
      <t xml:space="preserve">Vazbou se rozumí </t>
    </r>
    <r>
      <rPr>
        <sz val="9"/>
        <color rgb="FFFF0000"/>
        <rFont val="Arial"/>
        <family val="2"/>
        <charset val="238"/>
      </rPr>
      <t>podíl na základním nebo vlastním kapitálu nebo hlasovacích práv jiného podnikatele</t>
    </r>
    <r>
      <rPr>
        <sz val="9"/>
        <color theme="1"/>
        <rFont val="Arial"/>
        <family val="2"/>
        <charset val="238"/>
      </rPr>
      <t>.</t>
    </r>
  </si>
  <si>
    <r>
      <t xml:space="preserve">V případě, že počet řádků Formuláře MSP - Prohlášení o velikosti podnikatele pro uvedení partnerských, nebo spojených podnikatelů nepostačuje, </t>
    </r>
    <r>
      <rPr>
        <sz val="9"/>
        <color rgb="FFFF0000"/>
        <rFont val="Arial"/>
        <family val="2"/>
        <charset val="238"/>
      </rPr>
      <t>kontaktujte pobočku NRB</t>
    </r>
    <r>
      <rPr>
        <sz val="9"/>
        <color theme="1"/>
        <rFont val="Arial"/>
        <family val="2"/>
        <charset val="238"/>
      </rPr>
      <t>.</t>
    </r>
  </si>
  <si>
    <r>
      <t xml:space="preserve">Pokud nedojde k potvrzení velikosti podnikatele z údajů za poslední dvě uzavřená účetní/zdaňovací období, je nutné vyplnit údaje za další předcházející období. V případě, kdy Příloha MSP automaticky uvedene </t>
    </r>
    <r>
      <rPr>
        <sz val="9"/>
        <color rgb="FFFF0000"/>
        <rFont val="Arial"/>
        <family val="2"/>
        <charset val="238"/>
      </rPr>
      <t>"nelze určit"</t>
    </r>
    <r>
      <rPr>
        <sz val="9"/>
        <color theme="1"/>
        <rFont val="Arial"/>
        <family val="2"/>
        <charset val="238"/>
      </rPr>
      <t xml:space="preserve"> (velikost podnikatele se střídá) </t>
    </r>
    <r>
      <rPr>
        <sz val="9"/>
        <color rgb="FFFF0000"/>
        <rFont val="Arial"/>
        <family val="2"/>
        <charset val="238"/>
      </rPr>
      <t>kontkatujte pobočku NRB</t>
    </r>
    <r>
      <rPr>
        <sz val="9"/>
        <color theme="1"/>
        <rFont val="Arial"/>
        <family val="2"/>
        <charset val="238"/>
      </rPr>
      <t xml:space="preserve"> pro správné vyplnění Formuláře MSP.</t>
    </r>
  </si>
  <si>
    <r>
      <t xml:space="preserve">V určitý časový okamžik může dojít k tomu, že poslední účetní období u jednotlivých členů skupiny se mohou lišit. Proto za každého člena (i žadatele) </t>
    </r>
    <r>
      <rPr>
        <sz val="9"/>
        <color rgb="FFFF0000"/>
        <rFont val="Arial"/>
        <family val="2"/>
        <charset val="238"/>
      </rPr>
      <t>se do roku N uvede jeho poslední uzavřené účetní období</t>
    </r>
    <r>
      <rPr>
        <sz val="9"/>
        <color theme="1"/>
        <rFont val="Arial"/>
        <family val="2"/>
        <charset val="238"/>
      </rPr>
      <t xml:space="preserve"> (vybere se příslušný rok).</t>
    </r>
  </si>
  <si>
    <r>
      <t xml:space="preserve">Fyzická osoba </t>
    </r>
    <r>
      <rPr>
        <sz val="9"/>
        <color rgb="FFFF0000"/>
        <rFont val="Arial"/>
        <family val="2"/>
        <charset val="238"/>
      </rPr>
      <t>(FO) je podnikatelem</t>
    </r>
    <r>
      <rPr>
        <sz val="9"/>
        <color theme="1"/>
        <rFont val="Arial"/>
        <family val="2"/>
        <charset val="238"/>
      </rPr>
      <t xml:space="preserve"> (nahlížím na ni při sestavování skupiny jako a podnikatele) v případě, že </t>
    </r>
    <r>
      <rPr>
        <sz val="9"/>
        <color rgb="FFFF0000"/>
        <rFont val="Arial"/>
        <family val="2"/>
        <charset val="238"/>
      </rPr>
      <t xml:space="preserve">má aktivní živnostenský list </t>
    </r>
    <r>
      <rPr>
        <sz val="9"/>
        <color theme="1"/>
        <rFont val="Arial"/>
        <family val="2"/>
        <charset val="238"/>
      </rPr>
      <t>(nebo byl aktivní v poslední 3 účetních období),</t>
    </r>
    <r>
      <rPr>
        <sz val="9"/>
        <color rgb="FFFF0000"/>
        <rFont val="Arial"/>
        <family val="2"/>
        <charset val="238"/>
      </rPr>
      <t xml:space="preserve"> nebo plní funkci řídící osoby</t>
    </r>
    <r>
      <rPr>
        <sz val="9"/>
        <color theme="1"/>
        <rFont val="Arial"/>
        <family val="2"/>
        <charset val="238"/>
      </rPr>
      <t xml:space="preserve"> (např. jednatele) v nějaké firmě.</t>
    </r>
  </si>
  <si>
    <r>
      <t xml:space="preserve">Při sestavovaní skupiny je třeba vyhodnotit i ty vlastnické vazby, které v době podání žádosti, či v době podpisu úvěrové smlouvy neplatí. Proto je nutné prověřit </t>
    </r>
    <r>
      <rPr>
        <sz val="9"/>
        <color rgb="FFFF0000"/>
        <rFont val="Arial"/>
        <family val="2"/>
        <charset val="238"/>
      </rPr>
      <t>2 roky zpětně</t>
    </r>
    <r>
      <rPr>
        <sz val="9"/>
        <color theme="1"/>
        <rFont val="Arial"/>
        <family val="2"/>
        <charset val="238"/>
      </rPr>
      <t>, zda existovala některá z těchto vazeb a i tuto formu zahrnout do Prohlášení (část přerušené vazby). Je totiž možné, že v tomto období spadala do vlastnické struktury velká firma a tím pádem by aktuální velikost byla vyhodnocena jako velká, ikdyž společnost není součásti skupiny. Tato firma bude vnímána jako součást skupiny po dobu 2 let od přerušení vazby.</t>
    </r>
  </si>
  <si>
    <r>
      <t xml:space="preserve">Do Prohlášení je nutné </t>
    </r>
    <r>
      <rPr>
        <sz val="9"/>
        <color rgb="FFFF0000"/>
        <rFont val="Arial"/>
        <family val="2"/>
        <charset val="238"/>
      </rPr>
      <t>uvést všechny podnikatele, kteří jsou dle daných pravidel spojené s osobami blízkými</t>
    </r>
    <r>
      <rPr>
        <sz val="9"/>
        <color theme="1"/>
        <rFont val="Arial"/>
        <family val="2"/>
        <charset val="238"/>
      </rPr>
      <t xml:space="preserve"> k fyzickým osobám ve vztahu k žadateli, či dalších firem. Tato osoba blízká vůbec nemusí být součástí analyzované skupiny, ale vzhledem k tomu, že jde o soby blízké může dojít k ovlivnění.</t>
    </r>
  </si>
  <si>
    <t>Zde kopie dat z PROHLÁŠENÍ ROK N (výsledná velikost)</t>
  </si>
  <si>
    <t>Zde kopie dat z PROHLÁŠENÍ ROK N-1 (výsledná velikost)</t>
  </si>
  <si>
    <t>Zde kopie dat z PROHLÁŠENÍ ROK N-2 (výsledná velikost)</t>
  </si>
  <si>
    <t>ZDE ÚPLNÝ ZÁVĚREČNÝ VÝSLEDEK (z roků N, N-1 a N-2)</t>
  </si>
  <si>
    <t>Když je řádek (ROK N-2) nademnou prázdný, zobrazí se text "Nevstupuje do výpočtu", pokud prázdný není, zobrazí se hodnota, která tam je:</t>
  </si>
  <si>
    <t>Toto se zobrazí OD DO (historické vazby) pokud vyplní datum</t>
  </si>
  <si>
    <t>Pokud ale nevyplní ještě ani datum (v části historické vazby) OD DO se nezobrazí níc</t>
  </si>
  <si>
    <t xml:space="preserve">Aktivní vazby ke dni vyplnění Prohlášení      </t>
  </si>
  <si>
    <t>Když se někde v první části objeví nový podnik, tak 1, jinak 0</t>
  </si>
  <si>
    <t>TABULKA PROPOJENÝCH I HISTORICKY PROPOJENÝCH</t>
  </si>
  <si>
    <t>TABULKA PARTNERŮ I HISTORICKÝCH PARTNERŮ</t>
  </si>
  <si>
    <t>PRVNÍ ŘÁDEK VĚTY</t>
  </si>
  <si>
    <t>DRUHÝ ŘÁDEK VĚTY</t>
  </si>
  <si>
    <r>
      <t>Když je 1 a více, tak ukázat tyto věty</t>
    </r>
    <r>
      <rPr>
        <b/>
        <sz val="11"/>
        <color theme="3"/>
        <rFont val="Calibri"/>
        <family val="2"/>
        <charset val="238"/>
        <scheme val="minor"/>
      </rPr>
      <t xml:space="preserve"> (po Novém roce změň texty vět o plus jeden rok v obou případech).</t>
    </r>
  </si>
  <si>
    <t>1) Je doporučeno uložit do PC a otevřít v Microsoft Office.   2) Vždy je nutné nejprve vyplnit těchto 5 úvodních otázek.</t>
  </si>
  <si>
    <t>Červené věty text:</t>
  </si>
  <si>
    <t>Počítadlo znaků:</t>
  </si>
  <si>
    <t>Když je znaků více jak 3, skrýt nápovědy, jinak ukázat</t>
  </si>
  <si>
    <t xml:space="preserve">Po vložení zastupující osoby se červené nápovědy skryjí. </t>
  </si>
  <si>
    <t>Skrývačka textu, když bude vznik Žadatele letos:</t>
  </si>
  <si>
    <t>Vstupní věta, a pak je výsledná věta (podmíněna počtem znaků):</t>
  </si>
  <si>
    <t>Modré, vždy po Novém roce přetextuj!</t>
  </si>
  <si>
    <t>I zde modrou oblast po Novém roce přetextuj!</t>
  </si>
  <si>
    <r>
      <t>Při vyplnění Formuláře MSP - Prohlášení o velikosti podnikatele je nutné vycházet z Doporučení 2003/361/ES ze dne 6. května 2003 týkajícího se definice mikro, malých a středních podniků (Úřední věstník EU, L 124 ze dne 20. 5. 2003), dále jen " Doporučení 2003/361/ES" využívat "</t>
    </r>
    <r>
      <rPr>
        <sz val="9"/>
        <color rgb="FFFF0000"/>
        <rFont val="Arial"/>
        <family val="2"/>
        <charset val="238"/>
      </rPr>
      <t>Příručku pro určení velikosti podniku</t>
    </r>
    <r>
      <rPr>
        <sz val="9"/>
        <color theme="1"/>
        <rFont val="Arial"/>
        <family val="2"/>
        <charset val="238"/>
      </rPr>
      <t>" (ke stažení na:</t>
    </r>
  </si>
  <si>
    <r>
      <rPr>
        <sz val="8"/>
        <color theme="10"/>
        <rFont val="Arial"/>
        <family val="2"/>
        <charset val="238"/>
      </rPr>
      <t xml:space="preserve">                             </t>
    </r>
    <r>
      <rPr>
        <u/>
        <sz val="8"/>
        <color theme="10"/>
        <rFont val="Arial"/>
        <family val="2"/>
        <charset val="238"/>
      </rPr>
      <t>https://www.nrb.cz/podnikatele/dalsi-info-pro-podnikatele/definice-msp/prirucka.pdf</t>
    </r>
  </si>
  <si>
    <r>
      <t xml:space="preserve">Příloha MSP - Prohlášení o velikosti podnikatele pro programy NRB, a.s.
</t>
    </r>
    <r>
      <rPr>
        <sz val="11"/>
        <rFont val="Arial"/>
        <family val="2"/>
        <charset val="238"/>
      </rPr>
      <t xml:space="preserve"> </t>
    </r>
  </si>
  <si>
    <t>Název žadatele</t>
  </si>
  <si>
    <t>IČO žadatele</t>
  </si>
  <si>
    <t>A) Název žadatele</t>
  </si>
  <si>
    <r>
      <t xml:space="preserve">B) Název spojeného (jinými slovy "propojeného") podnikatele.
C) Název podnikatele, u ktérého se prokázal stejný, či sousední trh.
D) Název podnikatele, který je propojen na základě: 
</t>
    </r>
    <r>
      <rPr>
        <b/>
        <i/>
        <sz val="8"/>
        <rFont val="Arial"/>
        <family val="2"/>
        <charset val="238"/>
      </rPr>
      <t xml:space="preserve">D.1) Fyzické osoby (podnikající i nepodnikající)
D.2) Fyzické osoby blízké
D.3) Osoby jednající ve společném zájmu (spolupodnikatel) </t>
    </r>
  </si>
  <si>
    <t>E) Název partnerského podnikatele</t>
  </si>
  <si>
    <t xml:space="preserve">Výsledná velikost žadatele (za celou skupinu) za období N, N-1 a N-2 </t>
  </si>
  <si>
    <t>Velikost žadatele (celé skupiny) za období N</t>
  </si>
  <si>
    <t>Velikost žadatele (celé skupiny) za období N-1</t>
  </si>
  <si>
    <t>Velikost žadatele (celé skupiny) za období N-2</t>
  </si>
  <si>
    <t>Žadatel byl založen v roce 2025</t>
  </si>
  <si>
    <t>Aktiva</t>
  </si>
  <si>
    <t>Obrat</t>
  </si>
  <si>
    <t>Výsledek: 1=první var 2=druhá var 3= není velký podnik (nebo nelze určit)</t>
  </si>
  <si>
    <t>1. Matice bez korekce (má přednost před druhou maticí, vždy když se objeví 2x jednička vedle sebe)</t>
  </si>
  <si>
    <t>2.</t>
  </si>
  <si>
    <t>MATICE</t>
  </si>
  <si>
    <t>Výsledek Matice</t>
  </si>
  <si>
    <t>Velký XXL více než 3000</t>
  </si>
  <si>
    <t>mid cap více než 499 max 3000</t>
  </si>
  <si>
    <t>small mid cap 0 až 499</t>
  </si>
  <si>
    <t>Výsledek:</t>
  </si>
  <si>
    <t>3. Matice s korekcí, pokud se nepoužije 1., tak se počítá N-1 a N-2 a výpočety mid cap upraveny</t>
  </si>
  <si>
    <t>4.</t>
  </si>
  <si>
    <t>5. Rozhoduje se jestli matice první, nebo druhá (1. má vždy přednost)</t>
  </si>
  <si>
    <t>Konečný výsledek:</t>
  </si>
  <si>
    <t>Pomocná tabulka pro Překladač</t>
  </si>
  <si>
    <t>6.</t>
  </si>
  <si>
    <t>3 a 30 =</t>
  </si>
  <si>
    <t>(největší možná velikost)</t>
  </si>
  <si>
    <t>Překladač:</t>
  </si>
  <si>
    <t>2 a 20 =</t>
  </si>
  <si>
    <t>MID CAP</t>
  </si>
  <si>
    <t>1 a 10 =</t>
  </si>
  <si>
    <t>SMALL MID CAP</t>
  </si>
  <si>
    <t>Výsledná velikost žadatele (za celou skupinu) za období N, N-1 a N-2 je:</t>
  </si>
  <si>
    <t>Kombinace do textu PROHLÁŠENÍ (na listu skupina):</t>
  </si>
  <si>
    <t xml:space="preserve">Pokud program vyžaduje bližší specifikaci VELKÉHO podniku, výsledná velikost žadatele za </t>
  </si>
  <si>
    <t>období N, N-1 a N-2 je:</t>
  </si>
  <si>
    <t>platná od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</si>
</sst>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_-* #,##0\ _K_č_-;\-* #,##0\ _K_č_-;_-* &quot;-&quot;??\ _K_č_-;_-@_-"/>
    <numFmt numFmtId="166" formatCode="0.000"/>
    <numFmt numFmtId="167" formatCode="#,##0.00_ ;\-#,##0.00\ "/>
    <numFmt numFmtId="168" formatCode="#,##0.0000_ ;\-#,##0.0000\ "/>
  </numFmts>
  <fonts count="51" x14ac:knownFonts="1">
    <font>
      <sz val="11"/>
      <color theme="1"/>
      <name val="Calibri"/>
      <family val="2"/>
      <charset val="238"/>
      <scheme val="minor"/>
    </font>
    <font>
      <b/>
      <sz val="9"/>
      <color indexed="8"/>
      <name val="Arial"/>
      <family val="2"/>
      <charset val="238"/>
    </font>
    <font>
      <b/>
      <sz val="9"/>
      <name val="Arial"/>
      <family val="2"/>
      <charset val="238"/>
    </font>
    <font>
      <sz val="9"/>
      <name val="Arial"/>
      <family val="2"/>
      <charset val="238"/>
    </font>
    <font>
      <b/>
      <sz val="8"/>
      <name val="Arial"/>
      <family val="2"/>
      <charset val="238"/>
    </font>
    <font>
      <b/>
      <strike/>
      <sz val="8"/>
      <color indexed="10"/>
      <name val="Arial"/>
      <family val="2"/>
      <charset val="238"/>
    </font>
    <font>
      <sz val="8"/>
      <name val="Arial"/>
      <family val="2"/>
      <charset val="238"/>
    </font>
    <font>
      <i/>
      <sz val="9"/>
      <name val="Arial"/>
      <family val="2"/>
      <charset val="238"/>
    </font>
    <font>
      <b/>
      <sz val="11"/>
      <name val="Arial"/>
      <family val="2"/>
      <charset val="238"/>
    </font>
    <font>
      <sz val="11"/>
      <color theme="1"/>
      <name val="Calibri"/>
      <family val="2"/>
      <charset val="238"/>
      <scheme val="minor"/>
    </font>
    <font>
      <sz val="11"/>
      <color rgb="FFFF0000"/>
      <name val="Calibri"/>
      <family val="2"/>
      <charset val="238"/>
      <scheme val="minor"/>
    </font>
    <font>
      <b/>
      <sz val="9"/>
      <color theme="1"/>
      <name val="Arial"/>
      <family val="2"/>
      <charset val="238"/>
    </font>
    <font>
      <sz val="9"/>
      <color theme="1"/>
      <name val="Arial"/>
      <family val="2"/>
      <charset val="238"/>
    </font>
    <font>
      <sz val="8"/>
      <color theme="1"/>
      <name val="Arial"/>
      <family val="2"/>
      <charset val="238"/>
    </font>
    <font>
      <b/>
      <sz val="11"/>
      <name val="Calibri"/>
      <family val="2"/>
      <charset val="238"/>
      <scheme val="minor"/>
    </font>
    <font>
      <b/>
      <sz val="8"/>
      <color theme="1"/>
      <name val="Arial"/>
      <family val="2"/>
      <charset val="238"/>
    </font>
    <font>
      <sz val="9"/>
      <color rgb="FFFF0000"/>
      <name val="Arial"/>
      <family val="2"/>
      <charset val="238"/>
    </font>
    <font>
      <sz val="11"/>
      <name val="Calibri"/>
      <family val="2"/>
      <charset val="238"/>
      <scheme val="minor"/>
    </font>
    <font>
      <i/>
      <sz val="11"/>
      <name val="Calibri"/>
      <family val="2"/>
      <charset val="238"/>
      <scheme val="minor"/>
    </font>
    <font>
      <u/>
      <sz val="11"/>
      <name val="Calibri"/>
      <family val="2"/>
      <charset val="238"/>
      <scheme val="minor"/>
    </font>
    <font>
      <b/>
      <u/>
      <sz val="11"/>
      <name val="Calibri"/>
      <family val="2"/>
      <charset val="238"/>
      <scheme val="minor"/>
    </font>
    <font>
      <i/>
      <sz val="9"/>
      <color theme="1"/>
      <name val="Arial"/>
      <family val="2"/>
      <charset val="238"/>
    </font>
    <font>
      <sz val="11"/>
      <color theme="1"/>
      <name val="Arial"/>
      <family val="2"/>
      <charset val="238"/>
    </font>
    <font>
      <sz val="11"/>
      <color rgb="FFFF0000"/>
      <name val="Arial"/>
      <family val="2"/>
      <charset val="238"/>
    </font>
    <font>
      <i/>
      <strike/>
      <sz val="9"/>
      <color rgb="FFFF0000"/>
      <name val="Arial"/>
      <family val="2"/>
      <charset val="238"/>
    </font>
    <font>
      <sz val="10"/>
      <name val="Calibri"/>
      <family val="2"/>
      <charset val="238"/>
      <scheme val="minor"/>
    </font>
    <font>
      <sz val="11"/>
      <color theme="0" tint="-0.249977111117893"/>
      <name val="Calibri"/>
      <family val="2"/>
      <charset val="238"/>
      <scheme val="minor"/>
    </font>
    <font>
      <sz val="8"/>
      <color rgb="FFFF0000"/>
      <name val="Arial"/>
      <family val="2"/>
      <charset val="238"/>
    </font>
    <font>
      <b/>
      <sz val="11"/>
      <color theme="1"/>
      <name val="Calibri"/>
      <family val="2"/>
      <charset val="238"/>
      <scheme val="minor"/>
    </font>
    <font>
      <sz val="11"/>
      <name val="Arial"/>
      <family val="2"/>
      <charset val="238"/>
    </font>
    <font>
      <sz val="10"/>
      <name val="Arial"/>
      <family val="2"/>
      <charset val="238"/>
    </font>
    <font>
      <sz val="8"/>
      <color theme="1"/>
      <name val="Calibri"/>
      <family val="2"/>
      <charset val="238"/>
      <scheme val="minor"/>
    </font>
    <font>
      <sz val="8"/>
      <color rgb="FFFF0000"/>
      <name val="Calibri"/>
      <family val="2"/>
      <charset val="238"/>
      <scheme val="minor"/>
    </font>
    <font>
      <sz val="8"/>
      <name val="Calibri"/>
      <family val="2"/>
      <charset val="238"/>
      <scheme val="minor"/>
    </font>
    <font>
      <b/>
      <sz val="10"/>
      <color theme="1"/>
      <name val="Arial"/>
      <family val="2"/>
      <charset val="238"/>
    </font>
    <font>
      <b/>
      <sz val="10"/>
      <name val="Arial"/>
      <family val="2"/>
      <charset val="238"/>
    </font>
    <font>
      <b/>
      <sz val="8"/>
      <color indexed="81"/>
      <name val="Tahoma"/>
      <family val="2"/>
      <charset val="238"/>
    </font>
    <font>
      <sz val="8"/>
      <color indexed="81"/>
      <name val="Tahoma"/>
      <family val="2"/>
      <charset val="238"/>
    </font>
    <font>
      <i/>
      <sz val="8"/>
      <color indexed="81"/>
      <name val="Tahoma"/>
      <family val="2"/>
      <charset val="238"/>
    </font>
    <font>
      <u/>
      <sz val="8"/>
      <color indexed="81"/>
      <name val="Tahoma"/>
      <family val="2"/>
      <charset val="238"/>
    </font>
    <font>
      <b/>
      <sz val="11"/>
      <color theme="1"/>
      <name val="Arial"/>
      <family val="2"/>
      <charset val="238"/>
    </font>
    <font>
      <sz val="10"/>
      <color rgb="FFFF0000"/>
      <name val="Arial"/>
      <family val="2"/>
      <charset val="238"/>
    </font>
    <font>
      <b/>
      <sz val="11"/>
      <color theme="3"/>
      <name val="Calibri"/>
      <family val="2"/>
      <charset val="238"/>
      <scheme val="minor"/>
    </font>
    <font>
      <b/>
      <sz val="15"/>
      <color theme="1"/>
      <name val="Arial"/>
      <family val="2"/>
      <charset val="238"/>
    </font>
    <font>
      <u/>
      <sz val="11"/>
      <color theme="10"/>
      <name val="Calibri"/>
      <family val="2"/>
      <charset val="238"/>
      <scheme val="minor"/>
    </font>
    <font>
      <u/>
      <sz val="8"/>
      <color theme="10"/>
      <name val="Arial"/>
      <family val="2"/>
      <charset val="238"/>
    </font>
    <font>
      <sz val="8"/>
      <color theme="10"/>
      <name val="Arial"/>
      <family val="2"/>
      <charset val="238"/>
    </font>
    <font>
      <b/>
      <i/>
      <sz val="8"/>
      <name val="Arial"/>
      <family val="2"/>
      <charset val="238"/>
    </font>
    <font>
      <b/>
      <sz val="10"/>
      <color rgb="FFFF0000"/>
      <name val="Calibri"/>
      <family val="2"/>
      <charset val="238"/>
      <scheme val="minor"/>
    </font>
    <font>
      <b/>
      <sz val="11"/>
      <color rgb="FFFF0000"/>
      <name val="Calibri"/>
      <family val="2"/>
      <charset val="238"/>
      <scheme val="minor"/>
    </font>
    <font>
      <i/>
      <sz val="11"/>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2C2C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66FF66"/>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44" fillId="0" borderId="0" applyNumberFormat="0" applyFill="0" applyBorder="0" applyAlignment="0" applyProtection="0"/>
  </cellStyleXfs>
  <cellXfs count="446">
    <xf numFmtId="0" fontId="0" fillId="0" borderId="0" xfId="0"/>
    <xf numFmtId="164" fontId="9" fillId="0" borderId="0" xfId="1" applyFont="1"/>
    <xf numFmtId="164" fontId="0" fillId="0" borderId="0" xfId="0" applyNumberFormat="1"/>
    <xf numFmtId="165" fontId="0" fillId="0" borderId="0" xfId="0" applyNumberFormat="1"/>
    <xf numFmtId="166" fontId="0" fillId="0" borderId="0" xfId="0" applyNumberFormat="1"/>
    <xf numFmtId="2" fontId="0" fillId="0" borderId="0" xfId="0" applyNumberFormat="1"/>
    <xf numFmtId="1" fontId="0" fillId="0" borderId="0" xfId="0" applyNumberFormat="1"/>
    <xf numFmtId="0" fontId="11" fillId="3" borderId="1" xfId="0" applyFont="1" applyFill="1" applyBorder="1" applyAlignment="1">
      <alignment horizontal="center" vertical="center"/>
    </xf>
    <xf numFmtId="0" fontId="12" fillId="0" borderId="0" xfId="0" applyFont="1"/>
    <xf numFmtId="0" fontId="13" fillId="0" borderId="0" xfId="0" applyFont="1" applyAlignment="1">
      <alignment horizontal="left" wrapText="1"/>
    </xf>
    <xf numFmtId="0" fontId="4" fillId="0" borderId="0" xfId="0" applyFont="1" applyAlignment="1">
      <alignment wrapText="1"/>
    </xf>
    <xf numFmtId="0" fontId="11" fillId="3" borderId="2" xfId="0" applyFont="1" applyFill="1" applyBorder="1" applyAlignment="1">
      <alignment horizontal="center" vertical="center"/>
    </xf>
    <xf numFmtId="0" fontId="12" fillId="0" borderId="0" xfId="0" applyFont="1" applyAlignment="1">
      <alignment horizontal="right" vertical="center" indent="2"/>
    </xf>
    <xf numFmtId="164" fontId="11" fillId="0" borderId="0" xfId="1" applyFont="1" applyFill="1" applyBorder="1" applyAlignment="1" applyProtection="1"/>
    <xf numFmtId="165" fontId="15" fillId="2" borderId="0" xfId="1" applyNumberFormat="1" applyFont="1" applyFill="1" applyBorder="1" applyAlignment="1" applyProtection="1"/>
    <xf numFmtId="0" fontId="11" fillId="0" borderId="0" xfId="0" applyFont="1"/>
    <xf numFmtId="14" fontId="11" fillId="4" borderId="1" xfId="0" applyNumberFormat="1" applyFont="1" applyFill="1" applyBorder="1" applyAlignment="1" applyProtection="1">
      <alignment horizontal="center" vertical="center"/>
      <protection locked="0"/>
    </xf>
    <xf numFmtId="0" fontId="16" fillId="0" borderId="0" xfId="0" applyFont="1"/>
    <xf numFmtId="0" fontId="1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7" fillId="0" borderId="0" xfId="0" applyFont="1"/>
    <xf numFmtId="0" fontId="17" fillId="3" borderId="1" xfId="0" applyFont="1" applyFill="1" applyBorder="1"/>
    <xf numFmtId="0" fontId="17" fillId="0" borderId="3" xfId="0" applyFont="1" applyBorder="1" applyAlignment="1" applyProtection="1">
      <alignment horizontal="center"/>
      <protection locked="0"/>
    </xf>
    <xf numFmtId="14" fontId="17" fillId="0" borderId="0" xfId="0" applyNumberFormat="1" applyFont="1"/>
    <xf numFmtId="2" fontId="17" fillId="0" borderId="0" xfId="0" applyNumberFormat="1" applyFont="1"/>
    <xf numFmtId="14" fontId="17" fillId="0" borderId="1" xfId="0" applyNumberFormat="1" applyFont="1" applyBorder="1" applyAlignment="1" applyProtection="1">
      <alignment horizontal="center"/>
      <protection locked="0"/>
    </xf>
    <xf numFmtId="0" fontId="18" fillId="0" borderId="0" xfId="0" applyFont="1"/>
    <xf numFmtId="0" fontId="17" fillId="4" borderId="1" xfId="0" applyFont="1" applyFill="1" applyBorder="1" applyAlignment="1">
      <alignment horizontal="center"/>
    </xf>
    <xf numFmtId="0" fontId="17" fillId="0" borderId="0" xfId="0" applyFont="1" applyAlignment="1">
      <alignment horizontal="center"/>
    </xf>
    <xf numFmtId="0" fontId="17" fillId="0" borderId="1" xfId="0" applyFont="1" applyBorder="1" applyAlignment="1" applyProtection="1">
      <alignment horizontal="center"/>
      <protection locked="0"/>
    </xf>
    <xf numFmtId="1" fontId="17" fillId="3" borderId="1" xfId="0" applyNumberFormat="1" applyFont="1" applyFill="1" applyBorder="1" applyAlignment="1">
      <alignment horizontal="center"/>
    </xf>
    <xf numFmtId="0" fontId="19" fillId="0" borderId="0" xfId="0" applyFont="1"/>
    <xf numFmtId="0" fontId="18" fillId="0" borderId="0" xfId="0" applyFont="1" applyAlignment="1">
      <alignment horizontal="right"/>
    </xf>
    <xf numFmtId="0" fontId="17" fillId="3" borderId="1" xfId="0" applyFont="1" applyFill="1" applyBorder="1" applyAlignment="1">
      <alignment horizontal="center"/>
    </xf>
    <xf numFmtId="0" fontId="17" fillId="4" borderId="1" xfId="0" applyFont="1" applyFill="1" applyBorder="1" applyAlignment="1" applyProtection="1">
      <alignment horizontal="center"/>
      <protection locked="0"/>
    </xf>
    <xf numFmtId="3" fontId="17" fillId="0" borderId="1" xfId="0" applyNumberFormat="1" applyFont="1" applyBorder="1" applyAlignment="1" applyProtection="1">
      <alignment horizontal="center"/>
      <protection locked="0"/>
    </xf>
    <xf numFmtId="0" fontId="17" fillId="0" borderId="1" xfId="0" applyFont="1" applyBorder="1" applyAlignment="1">
      <alignment horizontal="center"/>
    </xf>
    <xf numFmtId="0" fontId="17" fillId="0" borderId="4" xfId="0" applyFont="1" applyBorder="1" applyAlignment="1">
      <alignment horizontal="center"/>
    </xf>
    <xf numFmtId="0" fontId="17" fillId="3" borderId="5" xfId="0" applyFont="1" applyFill="1" applyBorder="1"/>
    <xf numFmtId="0" fontId="14" fillId="0" borderId="0" xfId="0" applyFont="1"/>
    <xf numFmtId="0" fontId="20" fillId="0" borderId="0" xfId="0" applyFont="1"/>
    <xf numFmtId="0" fontId="17" fillId="3" borderId="3" xfId="0" applyFont="1" applyFill="1" applyBorder="1"/>
    <xf numFmtId="0" fontId="19" fillId="0" borderId="0" xfId="0" applyFont="1" applyAlignment="1">
      <alignment horizontal="left"/>
    </xf>
    <xf numFmtId="0" fontId="17" fillId="2" borderId="0" xfId="0" applyFont="1" applyFill="1"/>
    <xf numFmtId="0" fontId="17" fillId="0" borderId="0" xfId="0" applyFont="1" applyAlignment="1">
      <alignment horizontal="right"/>
    </xf>
    <xf numFmtId="0" fontId="2" fillId="0" borderId="1" xfId="0" applyFont="1" applyBorder="1" applyAlignment="1">
      <alignment horizontal="center" vertical="center" wrapText="1"/>
    </xf>
    <xf numFmtId="0" fontId="22" fillId="0" borderId="0" xfId="0" applyFont="1"/>
    <xf numFmtId="2" fontId="22" fillId="0" borderId="0" xfId="0" applyNumberFormat="1" applyFont="1"/>
    <xf numFmtId="0" fontId="23" fillId="0" borderId="0" xfId="0" applyFont="1"/>
    <xf numFmtId="2" fontId="23" fillId="0" borderId="0" xfId="0" applyNumberFormat="1" applyFont="1"/>
    <xf numFmtId="0" fontId="8" fillId="0" borderId="0" xfId="0" applyFont="1" applyAlignment="1">
      <alignment wrapText="1"/>
    </xf>
    <xf numFmtId="0" fontId="22" fillId="0" borderId="0" xfId="0" applyFont="1" applyAlignment="1">
      <alignment vertical="top"/>
    </xf>
    <xf numFmtId="0" fontId="22" fillId="0" borderId="0" xfId="0" applyFont="1" applyAlignment="1">
      <alignment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22" fillId="0" borderId="0" xfId="0" applyFont="1" applyAlignment="1">
      <alignment horizontal="left" indent="1"/>
    </xf>
    <xf numFmtId="0" fontId="4" fillId="0" borderId="0" xfId="0" applyFont="1" applyAlignment="1">
      <alignment horizontal="left" wrapText="1" indent="1"/>
    </xf>
    <xf numFmtId="0" fontId="4" fillId="0" borderId="0" xfId="0" applyFont="1" applyAlignment="1">
      <alignment horizontal="left" indent="1"/>
    </xf>
    <xf numFmtId="167" fontId="12" fillId="4" borderId="1" xfId="1" applyNumberFormat="1" applyFont="1" applyFill="1" applyBorder="1" applyAlignment="1" applyProtection="1">
      <alignment horizontal="right" vertical="center" indent="1"/>
      <protection locked="0"/>
    </xf>
    <xf numFmtId="167" fontId="12" fillId="5" borderId="12" xfId="1" applyNumberFormat="1" applyFont="1" applyFill="1" applyBorder="1" applyAlignment="1" applyProtection="1">
      <alignment horizontal="right" vertical="center" indent="1"/>
      <protection hidden="1"/>
    </xf>
    <xf numFmtId="167" fontId="12" fillId="5" borderId="13" xfId="1" applyNumberFormat="1" applyFont="1" applyFill="1" applyBorder="1" applyAlignment="1" applyProtection="1">
      <alignment horizontal="right" vertical="center" indent="1"/>
      <protection locked="0" hidden="1"/>
    </xf>
    <xf numFmtId="167" fontId="12" fillId="5" borderId="1" xfId="1" applyNumberFormat="1" applyFont="1" applyFill="1" applyBorder="1" applyAlignment="1" applyProtection="1">
      <alignment horizontal="right" vertical="center" indent="1"/>
      <protection locked="0" hidden="1"/>
    </xf>
    <xf numFmtId="0" fontId="12" fillId="0" borderId="0" xfId="0" applyFont="1" applyAlignment="1">
      <alignment wrapText="1"/>
    </xf>
    <xf numFmtId="0" fontId="16" fillId="0" borderId="0" xfId="0" applyFont="1" applyAlignment="1">
      <alignment wrapText="1"/>
    </xf>
    <xf numFmtId="2" fontId="0" fillId="0" borderId="21" xfId="0" applyNumberFormat="1" applyBorder="1"/>
    <xf numFmtId="2" fontId="0" fillId="0" borderId="4" xfId="0" applyNumberFormat="1" applyBorder="1"/>
    <xf numFmtId="2" fontId="0" fillId="0" borderId="14" xfId="0" applyNumberFormat="1" applyBorder="1"/>
    <xf numFmtId="0" fontId="0" fillId="0" borderId="23" xfId="0" applyBorder="1"/>
    <xf numFmtId="0" fontId="0" fillId="0" borderId="1" xfId="0" applyBorder="1"/>
    <xf numFmtId="2" fontId="11" fillId="3"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0" fillId="6" borderId="0" xfId="0" applyNumberFormat="1" applyFill="1"/>
    <xf numFmtId="167" fontId="12" fillId="3" borderId="1" xfId="1" applyNumberFormat="1" applyFont="1" applyFill="1" applyBorder="1" applyAlignment="1" applyProtection="1">
      <alignment horizontal="right" vertical="center" indent="1"/>
      <protection locked="0"/>
    </xf>
    <xf numFmtId="0" fontId="2" fillId="2" borderId="0" xfId="0" applyFont="1" applyFill="1" applyAlignment="1">
      <alignment vertical="center"/>
    </xf>
    <xf numFmtId="49" fontId="12" fillId="4" borderId="8" xfId="0" applyNumberFormat="1" applyFont="1" applyFill="1" applyBorder="1" applyAlignment="1" applyProtection="1">
      <alignment horizontal="left" vertical="center" wrapText="1" indent="1"/>
      <protection locked="0"/>
    </xf>
    <xf numFmtId="0" fontId="22" fillId="2" borderId="0" xfId="0" applyFont="1" applyFill="1" applyAlignment="1">
      <alignment horizontal="left" indent="1"/>
    </xf>
    <xf numFmtId="0" fontId="12" fillId="4" borderId="8" xfId="0" applyFont="1" applyFill="1" applyBorder="1" applyAlignment="1" applyProtection="1">
      <alignment horizontal="center" vertical="center"/>
      <protection locked="0"/>
    </xf>
    <xf numFmtId="168" fontId="12" fillId="3" borderId="1" xfId="1" applyNumberFormat="1" applyFont="1" applyFill="1" applyBorder="1" applyAlignment="1" applyProtection="1">
      <alignment horizontal="right" vertical="center" indent="1"/>
    </xf>
    <xf numFmtId="0" fontId="26" fillId="0" borderId="0" xfId="0" applyFont="1"/>
    <xf numFmtId="49" fontId="17" fillId="0" borderId="1" xfId="0" applyNumberFormat="1" applyFont="1" applyBorder="1" applyAlignment="1" applyProtection="1">
      <alignment horizontal="center"/>
      <protection locked="0"/>
    </xf>
    <xf numFmtId="14" fontId="0" fillId="0" borderId="0" xfId="0" applyNumberFormat="1"/>
    <xf numFmtId="0" fontId="0" fillId="3" borderId="1" xfId="0" applyFill="1" applyBorder="1"/>
    <xf numFmtId="14" fontId="0" fillId="3" borderId="3" xfId="0" applyNumberFormat="1" applyFill="1" applyBorder="1"/>
    <xf numFmtId="14" fontId="0" fillId="7" borderId="1" xfId="0" applyNumberFormat="1" applyFill="1" applyBorder="1" applyAlignment="1">
      <alignment horizontal="center" vertical="center"/>
    </xf>
    <xf numFmtId="0" fontId="0" fillId="7" borderId="1" xfId="0" applyFill="1" applyBorder="1" applyAlignment="1">
      <alignment horizontal="center" vertical="center"/>
    </xf>
    <xf numFmtId="14" fontId="0" fillId="7" borderId="31" xfId="0" applyNumberFormat="1" applyFill="1" applyBorder="1" applyAlignment="1">
      <alignment horizontal="center"/>
    </xf>
    <xf numFmtId="0" fontId="2" fillId="3" borderId="8" xfId="0" applyFont="1" applyFill="1" applyBorder="1" applyAlignment="1">
      <alignment horizontal="left" vertical="center" indent="1"/>
    </xf>
    <xf numFmtId="0" fontId="12" fillId="4" borderId="8" xfId="0" applyFont="1" applyFill="1" applyBorder="1" applyAlignment="1" applyProtection="1">
      <alignment horizontal="left" vertical="center" wrapText="1" indent="1"/>
      <protection locked="0"/>
    </xf>
    <xf numFmtId="0" fontId="0" fillId="0" borderId="0" xfId="0" applyAlignment="1">
      <alignment wrapText="1"/>
    </xf>
    <xf numFmtId="0" fontId="0" fillId="9" borderId="1" xfId="0" applyFill="1" applyBorder="1"/>
    <xf numFmtId="0" fontId="0" fillId="5" borderId="1" xfId="0" applyFill="1" applyBorder="1"/>
    <xf numFmtId="0" fontId="17" fillId="5" borderId="1" xfId="0" applyFont="1" applyFill="1" applyBorder="1"/>
    <xf numFmtId="0" fontId="0" fillId="10" borderId="1" xfId="0" applyFill="1" applyBorder="1"/>
    <xf numFmtId="0" fontId="0" fillId="9" borderId="1" xfId="0" applyFill="1" applyBorder="1" applyAlignment="1">
      <alignment horizontal="center"/>
    </xf>
    <xf numFmtId="1" fontId="0" fillId="9" borderId="1" xfId="0" applyNumberFormat="1" applyFill="1" applyBorder="1" applyAlignment="1">
      <alignment horizontal="center"/>
    </xf>
    <xf numFmtId="0" fontId="0" fillId="9" borderId="1" xfId="0"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center"/>
    </xf>
    <xf numFmtId="0" fontId="13"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4" fillId="0" borderId="0" xfId="0" applyFont="1" applyAlignment="1" applyProtection="1">
      <alignment horizontal="left" vertical="center" wrapText="1" indent="1"/>
      <protection hidden="1"/>
    </xf>
    <xf numFmtId="0" fontId="31" fillId="0" borderId="0" xfId="0" applyFont="1" applyProtection="1">
      <protection hidden="1"/>
    </xf>
    <xf numFmtId="0" fontId="4" fillId="0" borderId="0" xfId="0" applyFont="1" applyAlignment="1" applyProtection="1">
      <alignment horizontal="center" vertical="center" wrapText="1"/>
      <protection hidden="1"/>
    </xf>
    <xf numFmtId="0" fontId="32" fillId="0" borderId="0" xfId="0" applyFont="1" applyProtection="1">
      <protection hidden="1"/>
    </xf>
    <xf numFmtId="0" fontId="22" fillId="0" borderId="0" xfId="0" applyFont="1" applyAlignment="1" applyProtection="1">
      <alignment horizontal="left" vertical="center"/>
      <protection hidden="1"/>
    </xf>
    <xf numFmtId="0" fontId="22" fillId="2" borderId="0" xfId="0" applyFont="1" applyFill="1" applyAlignment="1" applyProtection="1">
      <alignment vertical="center"/>
      <protection hidden="1"/>
    </xf>
    <xf numFmtId="0" fontId="15" fillId="0" borderId="0" xfId="0" applyFont="1" applyAlignment="1" applyProtection="1">
      <alignment vertical="center"/>
      <protection hidden="1"/>
    </xf>
    <xf numFmtId="0" fontId="13" fillId="2"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2" fontId="22"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protection hidden="1"/>
    </xf>
    <xf numFmtId="0" fontId="6" fillId="2" borderId="0" xfId="0" applyFont="1" applyFill="1" applyAlignment="1" applyProtection="1">
      <alignment vertical="center" wrapText="1"/>
      <protection hidden="1"/>
    </xf>
    <xf numFmtId="0" fontId="6" fillId="0" borderId="0" xfId="0" applyFont="1" applyAlignment="1" applyProtection="1">
      <alignment vertical="center" wrapText="1"/>
      <protection hidden="1"/>
    </xf>
    <xf numFmtId="0" fontId="29" fillId="0" borderId="0" xfId="0" applyFont="1" applyAlignment="1" applyProtection="1">
      <alignment vertical="center"/>
      <protection hidden="1"/>
    </xf>
    <xf numFmtId="2" fontId="29" fillId="0" borderId="0" xfId="0" applyNumberFormat="1" applyFont="1" applyAlignment="1" applyProtection="1">
      <alignment vertical="center"/>
      <protection hidden="1"/>
    </xf>
    <xf numFmtId="0" fontId="33" fillId="0" borderId="0" xfId="0" applyFont="1" applyProtection="1">
      <protection hidden="1"/>
    </xf>
    <xf numFmtId="0" fontId="6" fillId="2" borderId="0" xfId="0" applyFont="1" applyFill="1" applyAlignment="1" applyProtection="1">
      <alignment horizontal="center" vertical="center" wrapText="1"/>
      <protection hidden="1"/>
    </xf>
    <xf numFmtId="9" fontId="6" fillId="2" borderId="0" xfId="2" applyFont="1" applyFill="1" applyBorder="1" applyAlignment="1" applyProtection="1">
      <alignment vertical="center" wrapText="1"/>
      <protection hidden="1"/>
    </xf>
    <xf numFmtId="0" fontId="13" fillId="2" borderId="0" xfId="0" applyFont="1" applyFill="1" applyAlignment="1" applyProtection="1">
      <alignment vertical="center"/>
      <protection hidden="1"/>
    </xf>
    <xf numFmtId="0" fontId="4" fillId="2" borderId="0" xfId="0" applyFont="1" applyFill="1" applyAlignment="1" applyProtection="1">
      <alignment horizontal="left" vertical="center" wrapText="1"/>
      <protection hidden="1"/>
    </xf>
    <xf numFmtId="0" fontId="6" fillId="2" borderId="0" xfId="0" applyFont="1" applyFill="1" applyAlignment="1" applyProtection="1">
      <alignment vertical="center"/>
      <protection hidden="1"/>
    </xf>
    <xf numFmtId="0" fontId="29"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7" fillId="0" borderId="0" xfId="0" applyFont="1" applyProtection="1">
      <protection hidden="1"/>
    </xf>
    <xf numFmtId="0" fontId="0" fillId="0" borderId="0" xfId="0" applyProtection="1">
      <protection hidden="1"/>
    </xf>
    <xf numFmtId="0" fontId="30"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27" fillId="2" borderId="0" xfId="0" applyFont="1" applyFill="1" applyAlignment="1" applyProtection="1">
      <alignment vertical="center"/>
      <protection hidden="1"/>
    </xf>
    <xf numFmtId="0" fontId="27" fillId="0" borderId="0" xfId="0" applyFont="1" applyAlignment="1" applyProtection="1">
      <alignment vertical="center"/>
      <protection hidden="1"/>
    </xf>
    <xf numFmtId="2" fontId="13" fillId="6" borderId="8" xfId="0" applyNumberFormat="1" applyFont="1" applyFill="1" applyBorder="1" applyAlignment="1" applyProtection="1">
      <alignment vertical="center" wrapText="1"/>
      <protection hidden="1"/>
    </xf>
    <xf numFmtId="3" fontId="13" fillId="6" borderId="8" xfId="0" applyNumberFormat="1" applyFont="1" applyFill="1" applyBorder="1" applyAlignment="1" applyProtection="1">
      <alignment vertical="center" wrapText="1"/>
      <protection hidden="1"/>
    </xf>
    <xf numFmtId="0" fontId="35" fillId="0" borderId="0" xfId="0" applyFont="1" applyAlignment="1" applyProtection="1">
      <alignment horizontal="left" indent="1"/>
      <protection hidden="1"/>
    </xf>
    <xf numFmtId="0" fontId="15" fillId="0" borderId="0" xfId="0" applyFont="1" applyAlignment="1" applyProtection="1">
      <alignment vertical="top" wrapText="1"/>
      <protection hidden="1"/>
    </xf>
    <xf numFmtId="0" fontId="3" fillId="0" borderId="0" xfId="0" applyFont="1" applyAlignment="1" applyProtection="1">
      <alignment horizontal="left" vertical="center" indent="1"/>
      <protection hidden="1"/>
    </xf>
    <xf numFmtId="0" fontId="12" fillId="0" borderId="0" xfId="0" applyFont="1" applyAlignment="1" applyProtection="1">
      <alignment horizontal="left" vertical="center" indent="1"/>
      <protection hidden="1"/>
    </xf>
    <xf numFmtId="49" fontId="6" fillId="4" borderId="6" xfId="0" applyNumberFormat="1" applyFont="1" applyFill="1" applyBorder="1" applyAlignment="1" applyProtection="1">
      <alignment horizontal="right" vertical="center" indent="1"/>
      <protection hidden="1"/>
    </xf>
    <xf numFmtId="14" fontId="0" fillId="3" borderId="1" xfId="0" applyNumberFormat="1" applyFill="1" applyBorder="1" applyAlignment="1">
      <alignment horizontal="center"/>
    </xf>
    <xf numFmtId="1" fontId="0" fillId="5" borderId="1" xfId="0" applyNumberFormat="1" applyFill="1" applyBorder="1" applyAlignment="1">
      <alignment horizontal="center"/>
    </xf>
    <xf numFmtId="0" fontId="0" fillId="0" borderId="0" xfId="0" applyAlignment="1">
      <alignment vertical="center"/>
    </xf>
    <xf numFmtId="0" fontId="27" fillId="0" borderId="0" xfId="0" applyFont="1" applyAlignment="1" applyProtection="1">
      <alignment vertical="top" textRotation="56"/>
      <protection hidden="1"/>
    </xf>
    <xf numFmtId="0" fontId="6" fillId="0" borderId="0" xfId="0" applyFont="1" applyAlignment="1" applyProtection="1">
      <alignment horizontal="center" vertical="center"/>
      <protection hidden="1"/>
    </xf>
    <xf numFmtId="0" fontId="27" fillId="2" borderId="0" xfId="0" applyFont="1" applyFill="1" applyAlignment="1" applyProtection="1">
      <alignment vertical="center" wrapText="1"/>
      <protection hidden="1"/>
    </xf>
    <xf numFmtId="9" fontId="27" fillId="2" borderId="0" xfId="2" applyFont="1" applyFill="1" applyBorder="1" applyAlignment="1" applyProtection="1">
      <alignment vertical="center" wrapText="1"/>
      <protection hidden="1"/>
    </xf>
    <xf numFmtId="0" fontId="23" fillId="0" borderId="0" xfId="0" applyFont="1" applyAlignment="1" applyProtection="1">
      <alignment vertical="center"/>
      <protection hidden="1"/>
    </xf>
    <xf numFmtId="14" fontId="6" fillId="3" borderId="12" xfId="0" applyNumberFormat="1" applyFont="1" applyFill="1" applyBorder="1" applyAlignment="1" applyProtection="1">
      <alignment horizontal="left" vertical="center"/>
      <protection hidden="1"/>
    </xf>
    <xf numFmtId="0" fontId="4" fillId="3" borderId="12" xfId="0" applyFont="1" applyFill="1" applyBorder="1" applyAlignment="1" applyProtection="1">
      <alignment horizontal="center" vertical="center"/>
      <protection hidden="1"/>
    </xf>
    <xf numFmtId="0" fontId="4" fillId="3" borderId="12" xfId="0" applyFont="1" applyFill="1" applyBorder="1" applyAlignment="1" applyProtection="1">
      <alignment horizontal="right" vertical="center"/>
      <protection hidden="1"/>
    </xf>
    <xf numFmtId="0" fontId="13" fillId="7" borderId="1" xfId="0" applyFont="1" applyFill="1" applyBorder="1" applyAlignment="1" applyProtection="1">
      <alignment vertical="center"/>
      <protection hidden="1"/>
    </xf>
    <xf numFmtId="0" fontId="0" fillId="7" borderId="1" xfId="0" applyFill="1" applyBorder="1" applyAlignment="1">
      <alignment wrapText="1"/>
    </xf>
    <xf numFmtId="0" fontId="0" fillId="7" borderId="1" xfId="0" applyFill="1" applyBorder="1"/>
    <xf numFmtId="0" fontId="27" fillId="0" borderId="0" xfId="0" applyFont="1" applyAlignment="1" applyProtection="1">
      <alignment vertical="center" textRotation="90"/>
      <protection hidden="1"/>
    </xf>
    <xf numFmtId="0" fontId="6" fillId="8" borderId="47" xfId="2" applyNumberFormat="1" applyFont="1" applyFill="1" applyBorder="1" applyAlignment="1" applyProtection="1">
      <alignment horizontal="center" vertical="center" wrapText="1"/>
      <protection locked="0" hidden="1"/>
    </xf>
    <xf numFmtId="0" fontId="6" fillId="8" borderId="49" xfId="2" applyNumberFormat="1" applyFont="1" applyFill="1" applyBorder="1" applyAlignment="1" applyProtection="1">
      <alignment horizontal="center" vertical="center" wrapText="1"/>
      <protection locked="0" hidden="1"/>
    </xf>
    <xf numFmtId="0" fontId="6" fillId="3" borderId="39" xfId="0" applyFont="1" applyFill="1" applyBorder="1" applyAlignment="1" applyProtection="1">
      <alignment horizontal="right" vertical="center" wrapText="1"/>
      <protection hidden="1"/>
    </xf>
    <xf numFmtId="0" fontId="6" fillId="3" borderId="38" xfId="0" applyFont="1" applyFill="1" applyBorder="1" applyAlignment="1" applyProtection="1">
      <alignment vertical="center" wrapText="1"/>
      <protection hidden="1"/>
    </xf>
    <xf numFmtId="0" fontId="6" fillId="8" borderId="47" xfId="2" applyNumberFormat="1" applyFont="1" applyFill="1" applyBorder="1" applyAlignment="1" applyProtection="1">
      <alignment horizontal="center" vertical="center" wrapText="1"/>
      <protection hidden="1"/>
    </xf>
    <xf numFmtId="0" fontId="6" fillId="8" borderId="49" xfId="2" applyNumberFormat="1" applyFont="1" applyFill="1" applyBorder="1" applyAlignment="1" applyProtection="1">
      <alignment horizontal="center" vertical="center" wrapText="1"/>
      <protection hidden="1"/>
    </xf>
    <xf numFmtId="1" fontId="6" fillId="4" borderId="48" xfId="2" applyNumberFormat="1" applyFont="1" applyFill="1" applyBorder="1" applyAlignment="1" applyProtection="1">
      <alignment horizontal="center" vertical="center" wrapText="1"/>
      <protection locked="0" hidden="1"/>
    </xf>
    <xf numFmtId="1" fontId="6" fillId="4" borderId="50" xfId="2" applyNumberFormat="1" applyFont="1" applyFill="1" applyBorder="1" applyAlignment="1" applyProtection="1">
      <alignment horizontal="center" vertical="center" wrapText="1"/>
      <protection locked="0" hidden="1"/>
    </xf>
    <xf numFmtId="0" fontId="23" fillId="0" borderId="0" xfId="0" applyFont="1" applyAlignment="1">
      <alignment wrapText="1"/>
    </xf>
    <xf numFmtId="0" fontId="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wrapText="1"/>
    </xf>
    <xf numFmtId="0" fontId="16" fillId="2" borderId="0" xfId="0" applyFont="1" applyFill="1"/>
    <xf numFmtId="0" fontId="16" fillId="2" borderId="0" xfId="0" applyFont="1" applyFill="1" applyAlignment="1">
      <alignment wrapText="1"/>
    </xf>
    <xf numFmtId="0" fontId="12" fillId="0" borderId="0" xfId="0" applyFont="1" applyAlignment="1">
      <alignment vertical="center" wrapText="1"/>
    </xf>
    <xf numFmtId="0" fontId="35" fillId="2" borderId="9" xfId="0" applyFont="1" applyFill="1" applyBorder="1" applyAlignment="1">
      <alignment horizontal="left" wrapText="1" indent="1"/>
    </xf>
    <xf numFmtId="0" fontId="23" fillId="0" borderId="0" xfId="0" applyFont="1" applyAlignment="1">
      <alignment vertical="center" wrapText="1"/>
    </xf>
    <xf numFmtId="0" fontId="11" fillId="2" borderId="55" xfId="0" applyFont="1" applyFill="1" applyBorder="1" applyAlignment="1">
      <alignment horizontal="left" wrapText="1" indent="1"/>
    </xf>
    <xf numFmtId="0" fontId="12" fillId="2" borderId="10" xfId="0" applyFont="1" applyFill="1" applyBorder="1" applyAlignment="1">
      <alignment horizontal="left" vertical="center" wrapText="1" indent="2"/>
    </xf>
    <xf numFmtId="0" fontId="12" fillId="2" borderId="10" xfId="0" applyFont="1" applyFill="1" applyBorder="1" applyAlignment="1">
      <alignment horizontal="left" wrapText="1" indent="2"/>
    </xf>
    <xf numFmtId="0" fontId="12" fillId="2" borderId="10" xfId="0" applyFont="1" applyFill="1" applyBorder="1" applyAlignment="1">
      <alignment horizontal="left" vertical="top" wrapText="1" indent="2"/>
    </xf>
    <xf numFmtId="0" fontId="12" fillId="2" borderId="11" xfId="0" applyFont="1" applyFill="1" applyBorder="1" applyAlignment="1">
      <alignment horizontal="left" vertical="center" wrapText="1" indent="2"/>
    </xf>
    <xf numFmtId="0" fontId="6" fillId="8" borderId="32" xfId="2" applyNumberFormat="1" applyFont="1" applyFill="1" applyBorder="1" applyAlignment="1" applyProtection="1">
      <alignment horizontal="center" vertical="center" wrapText="1"/>
      <protection hidden="1"/>
    </xf>
    <xf numFmtId="2" fontId="0" fillId="9" borderId="1" xfId="0" applyNumberFormat="1" applyFill="1" applyBorder="1"/>
    <xf numFmtId="2" fontId="0" fillId="9" borderId="1" xfId="0" applyNumberFormat="1" applyFill="1" applyBorder="1" applyAlignment="1">
      <alignment wrapText="1"/>
    </xf>
    <xf numFmtId="2" fontId="0" fillId="10" borderId="1" xfId="0" applyNumberFormat="1" applyFill="1" applyBorder="1" applyAlignment="1">
      <alignment wrapText="1"/>
    </xf>
    <xf numFmtId="4" fontId="6" fillId="4" borderId="1" xfId="0" applyNumberFormat="1" applyFont="1" applyFill="1" applyBorder="1" applyAlignment="1" applyProtection="1">
      <alignment horizontal="right" vertical="center" wrapText="1" indent="1"/>
      <protection locked="0"/>
    </xf>
    <xf numFmtId="3" fontId="6" fillId="4" borderId="1" xfId="0" applyNumberFormat="1" applyFont="1" applyFill="1" applyBorder="1" applyAlignment="1" applyProtection="1">
      <alignment horizontal="right" vertical="center" wrapText="1" indent="1"/>
      <protection locked="0"/>
    </xf>
    <xf numFmtId="3" fontId="6" fillId="4" borderId="48" xfId="0" applyNumberFormat="1" applyFont="1" applyFill="1" applyBorder="1" applyAlignment="1" applyProtection="1">
      <alignment horizontal="right" vertical="center" wrapText="1" indent="1"/>
      <protection locked="0"/>
    </xf>
    <xf numFmtId="0" fontId="33" fillId="0" borderId="0" xfId="0" applyFont="1" applyAlignment="1" applyProtection="1">
      <alignment horizontal="right" indent="1"/>
      <protection hidden="1"/>
    </xf>
    <xf numFmtId="4" fontId="6" fillId="4" borderId="5" xfId="0" applyNumberFormat="1" applyFont="1" applyFill="1" applyBorder="1" applyAlignment="1" applyProtection="1">
      <alignment horizontal="right" vertical="center" wrapText="1" indent="1"/>
      <protection locked="0"/>
    </xf>
    <xf numFmtId="3" fontId="6" fillId="4" borderId="5" xfId="0" applyNumberFormat="1" applyFont="1" applyFill="1" applyBorder="1" applyAlignment="1" applyProtection="1">
      <alignment horizontal="right" vertical="center" wrapText="1" indent="1"/>
      <protection locked="0"/>
    </xf>
    <xf numFmtId="3" fontId="6" fillId="4" borderId="50" xfId="0" applyNumberFormat="1" applyFont="1" applyFill="1" applyBorder="1" applyAlignment="1" applyProtection="1">
      <alignment horizontal="right" vertical="center" wrapText="1" indent="1"/>
      <protection locked="0"/>
    </xf>
    <xf numFmtId="4" fontId="6" fillId="4" borderId="35" xfId="0" applyNumberFormat="1" applyFont="1" applyFill="1" applyBorder="1" applyAlignment="1" applyProtection="1">
      <alignment horizontal="right" vertical="center" wrapText="1" indent="1"/>
      <protection locked="0"/>
    </xf>
    <xf numFmtId="3" fontId="6" fillId="4" borderId="35" xfId="0" applyNumberFormat="1" applyFont="1" applyFill="1" applyBorder="1" applyAlignment="1" applyProtection="1">
      <alignment horizontal="right" vertical="center" wrapText="1" indent="1"/>
      <protection locked="0"/>
    </xf>
    <xf numFmtId="3" fontId="6" fillId="4" borderId="6" xfId="0" applyNumberFormat="1" applyFont="1" applyFill="1" applyBorder="1" applyAlignment="1" applyProtection="1">
      <alignment horizontal="right" vertical="center" wrapText="1" indent="1"/>
      <protection locked="0"/>
    </xf>
    <xf numFmtId="0" fontId="0" fillId="6" borderId="1" xfId="0" applyFill="1" applyBorder="1"/>
    <xf numFmtId="0" fontId="0" fillId="3" borderId="9" xfId="0" applyFill="1" applyBorder="1" applyAlignment="1">
      <alignment horizontal="center" vertical="center"/>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0" borderId="33" xfId="0" applyBorder="1" applyAlignment="1">
      <alignment vertical="center" textRotation="90"/>
    </xf>
    <xf numFmtId="49" fontId="6" fillId="4" borderId="48" xfId="0" applyNumberFormat="1" applyFont="1" applyFill="1" applyBorder="1" applyAlignment="1" applyProtection="1">
      <alignment horizontal="right" vertical="center" wrapText="1" indent="1"/>
      <protection locked="0"/>
    </xf>
    <xf numFmtId="49" fontId="6" fillId="4" borderId="50" xfId="0" applyNumberFormat="1" applyFont="1" applyFill="1" applyBorder="1" applyAlignment="1" applyProtection="1">
      <alignment horizontal="right" vertical="center" wrapText="1" indent="1"/>
      <protection locked="0"/>
    </xf>
    <xf numFmtId="49" fontId="6" fillId="4" borderId="52" xfId="0" applyNumberFormat="1" applyFont="1" applyFill="1" applyBorder="1" applyAlignment="1" applyProtection="1">
      <alignment horizontal="right" vertical="center" wrapText="1" indent="1"/>
      <protection locked="0"/>
    </xf>
    <xf numFmtId="49" fontId="6" fillId="4" borderId="54" xfId="0" applyNumberFormat="1" applyFont="1" applyFill="1" applyBorder="1" applyAlignment="1" applyProtection="1">
      <alignment horizontal="right" vertical="center" wrapText="1" indent="1"/>
      <protection locked="0"/>
    </xf>
    <xf numFmtId="0" fontId="42" fillId="0" borderId="0" xfId="0" applyFont="1"/>
    <xf numFmtId="0" fontId="43" fillId="0" borderId="0" xfId="0" applyFont="1" applyAlignment="1" applyProtection="1">
      <alignment horizontal="left" vertical="center" indent="1"/>
      <protection hidden="1"/>
    </xf>
    <xf numFmtId="0" fontId="10" fillId="7" borderId="1" xfId="0" applyFont="1" applyFill="1" applyBorder="1"/>
    <xf numFmtId="0" fontId="0" fillId="11" borderId="1" xfId="0" applyFill="1" applyBorder="1"/>
    <xf numFmtId="0" fontId="45" fillId="2" borderId="10" xfId="3" applyFont="1" applyFill="1" applyBorder="1" applyAlignment="1" applyProtection="1">
      <alignment horizontal="left" vertical="top" wrapText="1"/>
    </xf>
    <xf numFmtId="0" fontId="8" fillId="0" borderId="0" xfId="0" applyFont="1" applyProtection="1">
      <protection hidden="1"/>
    </xf>
    <xf numFmtId="0" fontId="29" fillId="0" borderId="0" xfId="0" applyFont="1" applyProtection="1">
      <protection hidden="1"/>
    </xf>
    <xf numFmtId="0" fontId="0" fillId="11" borderId="0" xfId="0" applyFill="1"/>
    <xf numFmtId="0" fontId="28" fillId="0" borderId="0" xfId="0" applyFont="1"/>
    <xf numFmtId="0" fontId="0" fillId="6" borderId="0" xfId="0" applyFill="1"/>
    <xf numFmtId="0" fontId="48" fillId="0" borderId="0" xfId="0" applyFont="1"/>
    <xf numFmtId="0" fontId="49" fillId="0" borderId="0" xfId="0" applyFont="1"/>
    <xf numFmtId="0" fontId="0" fillId="3" borderId="13" xfId="0" applyFill="1" applyBorder="1" applyAlignment="1">
      <alignment horizontal="center" vertical="center"/>
    </xf>
    <xf numFmtId="0" fontId="0" fillId="3" borderId="44" xfId="0" applyFill="1" applyBorder="1" applyAlignment="1">
      <alignment horizontal="center" vertical="center"/>
    </xf>
    <xf numFmtId="0" fontId="0" fillId="3" borderId="46" xfId="0" applyFill="1" applyBorder="1" applyAlignment="1">
      <alignment horizontal="center" vertical="center"/>
    </xf>
    <xf numFmtId="0" fontId="0" fillId="3" borderId="1" xfId="0" applyFill="1" applyBorder="1" applyAlignment="1">
      <alignment horizontal="center" vertical="center"/>
    </xf>
    <xf numFmtId="0" fontId="0" fillId="0" borderId="47" xfId="0" applyBorder="1"/>
    <xf numFmtId="0" fontId="0" fillId="0" borderId="48" xfId="0" applyBorder="1"/>
    <xf numFmtId="0" fontId="0" fillId="0" borderId="49" xfId="0" applyBorder="1"/>
    <xf numFmtId="0" fontId="0" fillId="0" borderId="50" xfId="0" applyBorder="1"/>
    <xf numFmtId="0" fontId="28" fillId="0" borderId="0" xfId="0" applyFont="1" applyAlignment="1">
      <alignment horizontal="right"/>
    </xf>
    <xf numFmtId="0" fontId="0" fillId="13" borderId="0" xfId="0" applyFill="1"/>
    <xf numFmtId="0" fontId="0" fillId="0" borderId="13" xfId="0" applyBorder="1"/>
    <xf numFmtId="0" fontId="10" fillId="0" borderId="0" xfId="0" applyFont="1"/>
    <xf numFmtId="0" fontId="50" fillId="0" borderId="0" xfId="0" applyFont="1"/>
    <xf numFmtId="0" fontId="0" fillId="12" borderId="15" xfId="0" applyFill="1" applyBorder="1"/>
    <xf numFmtId="0" fontId="0" fillId="12" borderId="7" xfId="0" applyFill="1" applyBorder="1"/>
    <xf numFmtId="0" fontId="0" fillId="12" borderId="16" xfId="0" applyFill="1" applyBorder="1"/>
    <xf numFmtId="0" fontId="0" fillId="12" borderId="33" xfId="0" applyFill="1" applyBorder="1"/>
    <xf numFmtId="0" fontId="0" fillId="12" borderId="0" xfId="0" applyFill="1"/>
    <xf numFmtId="0" fontId="0" fillId="12" borderId="34" xfId="0" applyFill="1" applyBorder="1"/>
    <xf numFmtId="0" fontId="0" fillId="12" borderId="28" xfId="0" applyFill="1" applyBorder="1"/>
    <xf numFmtId="0" fontId="0" fillId="12" borderId="30" xfId="0" applyFill="1" applyBorder="1"/>
    <xf numFmtId="0" fontId="0" fillId="12" borderId="29" xfId="0" applyFill="1" applyBorder="1"/>
    <xf numFmtId="0" fontId="0" fillId="0" borderId="15" xfId="0" applyBorder="1"/>
    <xf numFmtId="0" fontId="0" fillId="0" borderId="7" xfId="0" applyBorder="1"/>
    <xf numFmtId="0" fontId="0" fillId="0" borderId="16" xfId="0" applyBorder="1"/>
    <xf numFmtId="0" fontId="0" fillId="0" borderId="33" xfId="0" applyBorder="1"/>
    <xf numFmtId="0" fontId="0" fillId="0" borderId="34" xfId="0" applyBorder="1"/>
    <xf numFmtId="0" fontId="0" fillId="0" borderId="28" xfId="0" applyBorder="1"/>
    <xf numFmtId="0" fontId="0" fillId="0" borderId="30" xfId="0" applyBorder="1"/>
    <xf numFmtId="0" fontId="0" fillId="0" borderId="29" xfId="0" applyBorder="1"/>
    <xf numFmtId="14" fontId="8" fillId="6" borderId="7" xfId="0" applyNumberFormat="1" applyFont="1" applyFill="1" applyBorder="1" applyAlignment="1" applyProtection="1">
      <alignment horizontal="center" wrapText="1"/>
      <protection hidden="1"/>
    </xf>
    <xf numFmtId="14" fontId="8" fillId="6" borderId="16" xfId="0" applyNumberFormat="1" applyFont="1" applyFill="1" applyBorder="1" applyAlignment="1" applyProtection="1">
      <alignment horizontal="center" wrapText="1"/>
      <protection hidden="1"/>
    </xf>
    <xf numFmtId="14" fontId="8" fillId="6" borderId="30" xfId="0" applyNumberFormat="1" applyFont="1" applyFill="1" applyBorder="1" applyAlignment="1" applyProtection="1">
      <alignment horizontal="center" vertical="top" wrapText="1"/>
      <protection hidden="1"/>
    </xf>
    <xf numFmtId="14" fontId="8" fillId="6" borderId="29" xfId="0" applyNumberFormat="1" applyFont="1" applyFill="1" applyBorder="1" applyAlignment="1" applyProtection="1">
      <alignment horizontal="center" vertical="top" wrapText="1"/>
      <protection hidden="1"/>
    </xf>
    <xf numFmtId="0" fontId="40" fillId="14" borderId="33" xfId="0" applyFont="1" applyFill="1" applyBorder="1" applyAlignment="1" applyProtection="1">
      <alignment horizontal="center" wrapText="1"/>
      <protection hidden="1"/>
    </xf>
    <xf numFmtId="0" fontId="40" fillId="14" borderId="0" xfId="0" applyFont="1" applyFill="1" applyAlignment="1" applyProtection="1">
      <alignment horizontal="center" wrapText="1"/>
      <protection hidden="1"/>
    </xf>
    <xf numFmtId="0" fontId="40" fillId="14" borderId="34" xfId="0" applyFont="1" applyFill="1" applyBorder="1" applyAlignment="1" applyProtection="1">
      <alignment horizontal="center" wrapText="1"/>
      <protection hidden="1"/>
    </xf>
    <xf numFmtId="0" fontId="40" fillId="14" borderId="28" xfId="0" applyFont="1" applyFill="1" applyBorder="1" applyAlignment="1" applyProtection="1">
      <alignment horizontal="center" vertical="top" wrapText="1"/>
      <protection hidden="1"/>
    </xf>
    <xf numFmtId="0" fontId="40" fillId="14" borderId="30" xfId="0" applyFont="1" applyFill="1" applyBorder="1" applyAlignment="1" applyProtection="1">
      <alignment horizontal="center" vertical="top" wrapText="1"/>
      <protection hidden="1"/>
    </xf>
    <xf numFmtId="0" fontId="40" fillId="14" borderId="29" xfId="0" applyFont="1" applyFill="1" applyBorder="1" applyAlignment="1" applyProtection="1">
      <alignment horizontal="center" vertical="top" wrapText="1"/>
      <protection hidden="1"/>
    </xf>
    <xf numFmtId="0" fontId="16" fillId="0" borderId="30" xfId="0" applyFont="1" applyBorder="1" applyAlignment="1" applyProtection="1">
      <alignment horizontal="left" vertical="center" wrapText="1" indent="1"/>
      <protection hidden="1"/>
    </xf>
    <xf numFmtId="0" fontId="16" fillId="0" borderId="0" xfId="0" applyFont="1" applyAlignment="1" applyProtection="1">
      <alignment horizontal="center" vertical="center" textRotation="90" wrapText="1"/>
      <protection hidden="1"/>
    </xf>
    <xf numFmtId="0" fontId="16" fillId="0" borderId="0" xfId="0" applyFont="1" applyAlignment="1" applyProtection="1">
      <alignment horizontal="left" wrapText="1"/>
      <protection hidden="1"/>
    </xf>
    <xf numFmtId="0" fontId="16" fillId="0" borderId="33" xfId="0" applyFont="1" applyBorder="1" applyAlignment="1" applyProtection="1">
      <alignment horizontal="left" vertical="center" indent="2"/>
      <protection hidden="1"/>
    </xf>
    <xf numFmtId="0" fontId="16" fillId="0" borderId="0" xfId="0" applyFont="1" applyAlignment="1" applyProtection="1">
      <alignment horizontal="left" vertical="center" indent="2"/>
      <protection hidden="1"/>
    </xf>
    <xf numFmtId="2" fontId="15" fillId="6" borderId="17"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8" xfId="0" applyFont="1" applyFill="1" applyBorder="1" applyAlignment="1" applyProtection="1">
      <alignment horizontal="center" vertical="center" wrapText="1"/>
      <protection hidden="1"/>
    </xf>
    <xf numFmtId="0" fontId="15" fillId="5" borderId="9"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1" fillId="0" borderId="0" xfId="0" applyFont="1" applyAlignment="1" applyProtection="1">
      <alignment horizontal="right" vertical="center"/>
      <protection hidden="1"/>
    </xf>
    <xf numFmtId="0" fontId="6" fillId="4" borderId="47" xfId="0" applyFont="1" applyFill="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6" fillId="3" borderId="44" xfId="0" applyFont="1" applyFill="1" applyBorder="1" applyAlignment="1" applyProtection="1">
      <alignment horizontal="center" vertical="center"/>
      <protection hidden="1"/>
    </xf>
    <xf numFmtId="0" fontId="6" fillId="3" borderId="45" xfId="0" applyFont="1" applyFill="1" applyBorder="1" applyAlignment="1" applyProtection="1">
      <alignment horizontal="center" vertical="center"/>
      <protection hidden="1"/>
    </xf>
    <xf numFmtId="0" fontId="6" fillId="3" borderId="46" xfId="0" applyFont="1" applyFill="1" applyBorder="1" applyAlignment="1" applyProtection="1">
      <alignment horizontal="center" vertical="center"/>
      <protection hidden="1"/>
    </xf>
    <xf numFmtId="0" fontId="4" fillId="5" borderId="9"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3" fillId="0" borderId="0" xfId="0" applyFont="1" applyAlignment="1" applyProtection="1">
      <alignment horizontal="left" vertical="center" wrapText="1" indent="1"/>
      <protection hidden="1"/>
    </xf>
    <xf numFmtId="0" fontId="15" fillId="5" borderId="17"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protection hidden="1"/>
    </xf>
    <xf numFmtId="0" fontId="4" fillId="5" borderId="17" xfId="0" applyFont="1" applyFill="1" applyBorder="1" applyAlignment="1" applyProtection="1">
      <alignment horizontal="left" vertical="center" indent="1"/>
      <protection hidden="1"/>
    </xf>
    <xf numFmtId="0" fontId="4" fillId="5" borderId="19" xfId="0" applyFont="1" applyFill="1" applyBorder="1" applyAlignment="1" applyProtection="1">
      <alignment horizontal="left" vertical="center" indent="1"/>
      <protection hidden="1"/>
    </xf>
    <xf numFmtId="0" fontId="4" fillId="5" borderId="18" xfId="0" applyFont="1" applyFill="1" applyBorder="1" applyAlignment="1" applyProtection="1">
      <alignment horizontal="left" vertical="center" indent="1"/>
      <protection hidden="1"/>
    </xf>
    <xf numFmtId="0" fontId="4" fillId="5" borderId="16"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4" fillId="5" borderId="7"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6" fillId="4" borderId="32" xfId="0" applyFont="1" applyFill="1" applyBorder="1" applyAlignment="1" applyProtection="1">
      <alignment horizontal="left" vertical="center" wrapText="1" indent="1"/>
      <protection hidden="1"/>
    </xf>
    <xf numFmtId="0" fontId="6" fillId="4" borderId="35"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7" xfId="0" applyFont="1" applyFill="1" applyBorder="1" applyAlignment="1" applyProtection="1">
      <alignment horizontal="left" vertical="center" indent="1"/>
      <protection hidden="1"/>
    </xf>
    <xf numFmtId="0" fontId="4" fillId="5" borderId="16" xfId="0" applyFont="1" applyFill="1" applyBorder="1" applyAlignment="1" applyProtection="1">
      <alignment horizontal="left" vertical="center" indent="1"/>
      <protection hidden="1"/>
    </xf>
    <xf numFmtId="0" fontId="4" fillId="5" borderId="28" xfId="0" applyFont="1" applyFill="1" applyBorder="1" applyAlignment="1" applyProtection="1">
      <alignment horizontal="left" vertical="center" indent="1"/>
      <protection hidden="1"/>
    </xf>
    <xf numFmtId="0" fontId="4" fillId="5" borderId="30" xfId="0" applyFont="1" applyFill="1" applyBorder="1" applyAlignment="1" applyProtection="1">
      <alignment horizontal="left" vertical="center" indent="1"/>
      <protection hidden="1"/>
    </xf>
    <xf numFmtId="0" fontId="4" fillId="5" borderId="29" xfId="0" applyFont="1" applyFill="1" applyBorder="1" applyAlignment="1" applyProtection="1">
      <alignment horizontal="left" vertical="center" indent="1"/>
      <protection hidden="1"/>
    </xf>
    <xf numFmtId="0" fontId="4" fillId="5" borderId="26"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wrapText="1"/>
      <protection hidden="1"/>
    </xf>
    <xf numFmtId="0" fontId="4" fillId="5" borderId="27" xfId="0" applyFont="1" applyFill="1" applyBorder="1" applyAlignment="1" applyProtection="1">
      <alignment horizontal="center" vertical="center" wrapText="1"/>
      <protection hidden="1"/>
    </xf>
    <xf numFmtId="0" fontId="15" fillId="4" borderId="17"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5" fillId="4" borderId="1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hidden="1"/>
    </xf>
    <xf numFmtId="0" fontId="2" fillId="5" borderId="19" xfId="0" applyFont="1" applyFill="1" applyBorder="1" applyAlignment="1" applyProtection="1">
      <alignment horizontal="center" vertical="center" wrapText="1"/>
      <protection hidden="1"/>
    </xf>
    <xf numFmtId="0" fontId="2" fillId="5" borderId="18" xfId="0" applyFont="1" applyFill="1" applyBorder="1" applyAlignment="1" applyProtection="1">
      <alignment horizontal="center" vertical="center" wrapText="1"/>
      <protection hidden="1"/>
    </xf>
    <xf numFmtId="49" fontId="15" fillId="4" borderId="17" xfId="0" applyNumberFormat="1" applyFont="1" applyFill="1" applyBorder="1" applyAlignment="1" applyProtection="1">
      <alignment horizontal="center" vertical="center"/>
      <protection locked="0"/>
    </xf>
    <xf numFmtId="49" fontId="15" fillId="4" borderId="19" xfId="0" applyNumberFormat="1" applyFont="1" applyFill="1" applyBorder="1" applyAlignment="1" applyProtection="1">
      <alignment horizontal="center" vertical="center"/>
      <protection locked="0"/>
    </xf>
    <xf numFmtId="49" fontId="15" fillId="4" borderId="18" xfId="0" applyNumberFormat="1" applyFont="1" applyFill="1" applyBorder="1" applyAlignment="1" applyProtection="1">
      <alignment horizontal="center" vertical="center"/>
      <protection locked="0"/>
    </xf>
    <xf numFmtId="14" fontId="4" fillId="4" borderId="17" xfId="0" applyNumberFormat="1"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4" borderId="18" xfId="0" applyNumberFormat="1"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hidden="1"/>
    </xf>
    <xf numFmtId="0" fontId="4" fillId="4" borderId="18" xfId="0" applyFont="1" applyFill="1" applyBorder="1" applyAlignment="1" applyProtection="1">
      <alignment horizontal="center" vertical="center" wrapText="1"/>
      <protection locked="0" hidden="1"/>
    </xf>
    <xf numFmtId="0" fontId="4" fillId="4" borderId="17" xfId="0" applyFont="1" applyFill="1" applyBorder="1" applyAlignment="1" applyProtection="1">
      <alignment horizontal="center" vertical="center" wrapText="1"/>
      <protection locked="0" hidden="1"/>
    </xf>
    <xf numFmtId="0" fontId="4" fillId="5" borderId="16" xfId="0"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wrapText="1"/>
      <protection hidden="1"/>
    </xf>
    <xf numFmtId="0" fontId="6" fillId="3" borderId="44"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6" fillId="0" borderId="33" xfId="0" applyFont="1" applyBorder="1" applyAlignment="1" applyProtection="1">
      <alignment horizontal="center" vertical="center"/>
      <protection hidden="1"/>
    </xf>
    <xf numFmtId="0" fontId="6" fillId="3" borderId="47"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13" fillId="0" borderId="41" xfId="0" applyFont="1" applyBorder="1" applyAlignment="1" applyProtection="1">
      <alignment horizontal="center"/>
      <protection hidden="1"/>
    </xf>
    <xf numFmtId="0" fontId="13" fillId="0" borderId="40" xfId="0" applyFont="1" applyBorder="1" applyAlignment="1" applyProtection="1">
      <alignment horizontal="center"/>
      <protection hidden="1"/>
    </xf>
    <xf numFmtId="0" fontId="13" fillId="4" borderId="41" xfId="0" applyFont="1" applyFill="1" applyBorder="1" applyAlignment="1" applyProtection="1">
      <alignment horizontal="left" vertical="center" wrapText="1" indent="1"/>
      <protection locked="0"/>
    </xf>
    <xf numFmtId="0" fontId="13" fillId="4" borderId="42" xfId="0" applyFont="1" applyFill="1" applyBorder="1" applyAlignment="1" applyProtection="1">
      <alignment horizontal="left" vertical="center" wrapText="1" indent="1"/>
      <protection locked="0"/>
    </xf>
    <xf numFmtId="0" fontId="13" fillId="0" borderId="36" xfId="0" applyFont="1" applyBorder="1" applyAlignment="1" applyProtection="1">
      <alignment horizontal="center"/>
      <protection hidden="1"/>
    </xf>
    <xf numFmtId="0" fontId="13" fillId="0" borderId="43" xfId="0" applyFont="1" applyBorder="1" applyAlignment="1" applyProtection="1">
      <alignment horizontal="center"/>
      <protection hidden="1"/>
    </xf>
    <xf numFmtId="14" fontId="1" fillId="4" borderId="17" xfId="0" applyNumberFormat="1"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6" fillId="4" borderId="53"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41" fillId="0" borderId="0" xfId="0" applyFont="1" applyAlignment="1" applyProtection="1">
      <alignment horizontal="left" vertical="center" textRotation="90"/>
      <protection hidden="1"/>
    </xf>
    <xf numFmtId="0" fontId="34" fillId="0" borderId="0" xfId="0" applyFont="1" applyAlignment="1" applyProtection="1">
      <alignment horizontal="left" vertical="center" indent="1"/>
      <protection hidden="1"/>
    </xf>
    <xf numFmtId="0" fontId="35" fillId="0" borderId="0" xfId="0" applyFont="1" applyAlignment="1" applyProtection="1">
      <alignment horizontal="left" vertical="center" indent="1"/>
      <protection hidden="1"/>
    </xf>
    <xf numFmtId="0" fontId="41" fillId="0" borderId="33" xfId="0" applyFont="1" applyBorder="1" applyAlignment="1">
      <alignment horizontal="right" vertical="center" textRotation="90"/>
    </xf>
    <xf numFmtId="14" fontId="8" fillId="6" borderId="19" xfId="0" applyNumberFormat="1" applyFont="1" applyFill="1" applyBorder="1" applyAlignment="1" applyProtection="1">
      <alignment horizontal="center" vertical="center" wrapText="1"/>
      <protection hidden="1"/>
    </xf>
    <xf numFmtId="14" fontId="8" fillId="6" borderId="18" xfId="0" applyNumberFormat="1" applyFont="1" applyFill="1" applyBorder="1" applyAlignment="1" applyProtection="1">
      <alignment horizontal="center" vertical="center" wrapText="1"/>
      <protection hidden="1"/>
    </xf>
    <xf numFmtId="0" fontId="40" fillId="5" borderId="32" xfId="0" applyFont="1" applyFill="1" applyBorder="1" applyAlignment="1" applyProtection="1">
      <alignment horizontal="center" vertical="center"/>
      <protection hidden="1"/>
    </xf>
    <xf numFmtId="0" fontId="40" fillId="5" borderId="35" xfId="0" applyFont="1" applyFill="1" applyBorder="1" applyAlignment="1" applyProtection="1">
      <alignment horizontal="center" vertical="center"/>
      <protection hidden="1"/>
    </xf>
    <xf numFmtId="0" fontId="40" fillId="5" borderId="6"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protection hidden="1"/>
    </xf>
    <xf numFmtId="0" fontId="4" fillId="5" borderId="28"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2" fontId="4" fillId="10" borderId="32" xfId="0" applyNumberFormat="1" applyFont="1" applyFill="1" applyBorder="1" applyAlignment="1" applyProtection="1">
      <alignment horizontal="center" vertical="center" wrapText="1"/>
      <protection hidden="1"/>
    </xf>
    <xf numFmtId="2" fontId="4" fillId="10" borderId="35" xfId="0" applyNumberFormat="1" applyFont="1" applyFill="1" applyBorder="1" applyAlignment="1" applyProtection="1">
      <alignment horizontal="center" vertical="center" wrapText="1"/>
      <protection hidden="1"/>
    </xf>
    <xf numFmtId="2" fontId="4" fillId="10" borderId="6" xfId="0" applyNumberFormat="1" applyFont="1" applyFill="1" applyBorder="1" applyAlignment="1" applyProtection="1">
      <alignment horizontal="center" vertical="center" wrapText="1"/>
      <protection hidden="1"/>
    </xf>
    <xf numFmtId="2" fontId="15" fillId="6" borderId="32" xfId="0" applyNumberFormat="1" applyFont="1" applyFill="1" applyBorder="1" applyAlignment="1" applyProtection="1">
      <alignment horizontal="center" vertical="center" wrapText="1"/>
      <protection hidden="1"/>
    </xf>
    <xf numFmtId="2" fontId="15" fillId="6" borderId="35" xfId="0" applyNumberFormat="1" applyFont="1" applyFill="1" applyBorder="1" applyAlignment="1" applyProtection="1">
      <alignment horizontal="center" vertical="center" wrapText="1"/>
      <protection hidden="1"/>
    </xf>
    <xf numFmtId="2" fontId="15" fillId="6" borderId="6" xfId="0" applyNumberFormat="1" applyFont="1" applyFill="1" applyBorder="1" applyAlignment="1" applyProtection="1">
      <alignment horizontal="center" vertical="center" wrapText="1"/>
      <protection hidden="1"/>
    </xf>
    <xf numFmtId="2" fontId="4" fillId="10" borderId="17" xfId="0" applyNumberFormat="1" applyFont="1" applyFill="1" applyBorder="1" applyAlignment="1" applyProtection="1">
      <alignment horizontal="center" vertical="center" wrapText="1"/>
      <protection hidden="1"/>
    </xf>
    <xf numFmtId="2" fontId="4" fillId="10" borderId="19" xfId="0" applyNumberFormat="1" applyFont="1" applyFill="1" applyBorder="1" applyAlignment="1" applyProtection="1">
      <alignment horizontal="center" vertical="center" wrapText="1"/>
      <protection hidden="1"/>
    </xf>
    <xf numFmtId="2" fontId="4" fillId="10" borderId="18" xfId="0" applyNumberFormat="1"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27" xfId="0" applyFont="1" applyFill="1" applyBorder="1" applyAlignment="1" applyProtection="1">
      <alignment horizontal="center" vertical="center" wrapText="1"/>
      <protection hidden="1"/>
    </xf>
    <xf numFmtId="0" fontId="6" fillId="4" borderId="49"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16" fillId="0" borderId="30" xfId="0" applyFont="1" applyBorder="1" applyAlignment="1" applyProtection="1">
      <alignment horizontal="left" vertical="top" wrapText="1" indent="1"/>
      <protection hidden="1"/>
    </xf>
    <xf numFmtId="0" fontId="13" fillId="3" borderId="17" xfId="0" applyFont="1" applyFill="1" applyBorder="1" applyAlignment="1" applyProtection="1">
      <alignment horizontal="left" vertical="center" wrapText="1" indent="1"/>
      <protection hidden="1"/>
    </xf>
    <xf numFmtId="0" fontId="13" fillId="3" borderId="19"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4" borderId="36" xfId="0" applyFont="1" applyFill="1" applyBorder="1" applyAlignment="1" applyProtection="1">
      <alignment horizontal="left" vertical="center" wrapText="1" indent="1"/>
      <protection locked="0"/>
    </xf>
    <xf numFmtId="0" fontId="13" fillId="4" borderId="37" xfId="0" applyFont="1" applyFill="1" applyBorder="1" applyAlignment="1" applyProtection="1">
      <alignment horizontal="left" vertical="center" wrapText="1" indent="1"/>
      <protection locked="0"/>
    </xf>
    <xf numFmtId="0" fontId="13" fillId="0" borderId="39" xfId="0" applyFont="1" applyBorder="1" applyAlignment="1" applyProtection="1">
      <alignment horizontal="center"/>
      <protection hidden="1"/>
    </xf>
    <xf numFmtId="0" fontId="13" fillId="0" borderId="38" xfId="0" applyFont="1" applyBorder="1" applyAlignment="1" applyProtection="1">
      <alignment horizontal="center"/>
      <protection hidden="1"/>
    </xf>
    <xf numFmtId="0" fontId="13" fillId="4" borderId="39" xfId="0" applyFont="1" applyFill="1" applyBorder="1" applyAlignment="1" applyProtection="1">
      <alignment horizontal="left" vertical="center" wrapText="1" indent="1"/>
      <protection locked="0"/>
    </xf>
    <xf numFmtId="0" fontId="13" fillId="4" borderId="12" xfId="0" applyFont="1" applyFill="1" applyBorder="1" applyAlignment="1" applyProtection="1">
      <alignment horizontal="left" vertical="center" wrapText="1" indent="1"/>
      <protection locked="0"/>
    </xf>
    <xf numFmtId="0" fontId="4" fillId="5" borderId="19" xfId="0" applyFont="1" applyFill="1" applyBorder="1" applyAlignment="1" applyProtection="1">
      <alignment horizontal="center" vertical="center" wrapText="1"/>
      <protection hidden="1"/>
    </xf>
    <xf numFmtId="0" fontId="4" fillId="5" borderId="18" xfId="0" applyFont="1" applyFill="1" applyBorder="1" applyAlignment="1" applyProtection="1">
      <alignment horizontal="center" vertical="center" wrapText="1"/>
      <protection hidden="1"/>
    </xf>
    <xf numFmtId="0" fontId="6" fillId="4" borderId="51" xfId="0" applyFont="1" applyFill="1" applyBorder="1" applyAlignment="1" applyProtection="1">
      <alignment horizontal="left" vertical="center" wrapText="1" indent="1"/>
      <protection locked="0"/>
    </xf>
    <xf numFmtId="0" fontId="6" fillId="4" borderId="31" xfId="0" applyFont="1" applyFill="1" applyBorder="1" applyAlignment="1" applyProtection="1">
      <alignment horizontal="left" vertical="center" wrapText="1" indent="1"/>
      <protection locked="0"/>
    </xf>
    <xf numFmtId="0" fontId="2" fillId="0" borderId="0" xfId="0" applyFont="1" applyAlignment="1">
      <alignment wrapText="1"/>
    </xf>
    <xf numFmtId="0" fontId="15" fillId="0" borderId="0" xfId="0" applyFont="1" applyAlignment="1">
      <alignment horizontal="left" vertical="top" wrapText="1" indent="1"/>
    </xf>
    <xf numFmtId="0" fontId="6" fillId="0" borderId="0" xfId="0" applyFont="1" applyAlignment="1">
      <alignment horizontal="left" vertical="center" wrapText="1" indent="1"/>
    </xf>
    <xf numFmtId="0" fontId="24" fillId="0" borderId="12" xfId="0" applyFont="1" applyBorder="1" applyAlignment="1">
      <alignment horizontal="center"/>
    </xf>
    <xf numFmtId="0" fontId="24" fillId="0" borderId="2" xfId="0" applyFont="1" applyBorder="1" applyAlignment="1">
      <alignment horizontal="center"/>
    </xf>
    <xf numFmtId="0" fontId="21" fillId="2" borderId="12" xfId="0" applyFont="1" applyFill="1" applyBorder="1" applyAlignment="1">
      <alignment horizontal="center"/>
    </xf>
    <xf numFmtId="0" fontId="21" fillId="2" borderId="2" xfId="0" applyFont="1" applyFill="1" applyBorder="1" applyAlignment="1">
      <alignment horizontal="center"/>
    </xf>
    <xf numFmtId="165" fontId="7" fillId="2" borderId="12" xfId="1" applyNumberFormat="1" applyFont="1" applyFill="1" applyBorder="1" applyAlignment="1" applyProtection="1">
      <alignment horizontal="center"/>
    </xf>
    <xf numFmtId="165" fontId="7" fillId="2" borderId="2" xfId="1" applyNumberFormat="1" applyFont="1" applyFill="1" applyBorder="1" applyAlignment="1" applyProtection="1">
      <alignment horizontal="center"/>
    </xf>
    <xf numFmtId="0" fontId="2" fillId="3" borderId="17" xfId="0" applyFont="1" applyFill="1" applyBorder="1" applyAlignment="1">
      <alignment vertical="center"/>
    </xf>
    <xf numFmtId="0" fontId="2" fillId="3" borderId="19" xfId="0" applyFont="1" applyFill="1" applyBorder="1" applyAlignment="1">
      <alignment vertical="center"/>
    </xf>
    <xf numFmtId="0" fontId="2" fillId="3" borderId="18" xfId="0" applyFont="1" applyFill="1" applyBorder="1" applyAlignment="1">
      <alignment vertical="center"/>
    </xf>
    <xf numFmtId="0" fontId="11" fillId="0" borderId="0" xfId="0" applyFont="1" applyAlignment="1">
      <alignment horizontal="center" wrapText="1"/>
    </xf>
    <xf numFmtId="0" fontId="2" fillId="3" borderId="17" xfId="0" applyFont="1" applyFill="1" applyBorder="1" applyAlignment="1">
      <alignment horizontal="left" vertical="center" indent="1"/>
    </xf>
    <xf numFmtId="0" fontId="2" fillId="3" borderId="19" xfId="0" applyFont="1" applyFill="1" applyBorder="1" applyAlignment="1">
      <alignment horizontal="left" vertical="center" indent="1"/>
    </xf>
    <xf numFmtId="0" fontId="2" fillId="3" borderId="18" xfId="0" applyFont="1" applyFill="1" applyBorder="1" applyAlignment="1">
      <alignment horizontal="left" vertical="center" indent="1"/>
    </xf>
    <xf numFmtId="0" fontId="12" fillId="4" borderId="17"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22" fillId="0" borderId="13" xfId="0" applyFont="1" applyBorder="1" applyAlignment="1">
      <alignment horizontal="center"/>
    </xf>
    <xf numFmtId="0" fontId="22" fillId="0" borderId="2" xfId="0" applyFont="1" applyBorder="1" applyAlignment="1">
      <alignment horizontal="center"/>
    </xf>
    <xf numFmtId="0" fontId="12" fillId="4" borderId="13" xfId="0" applyFont="1" applyFill="1" applyBorder="1" applyAlignment="1" applyProtection="1">
      <alignment horizontal="left" vertical="center" wrapText="1" indent="1"/>
      <protection locked="0"/>
    </xf>
    <xf numFmtId="0" fontId="12" fillId="4" borderId="2" xfId="0" applyFont="1" applyFill="1" applyBorder="1" applyAlignment="1" applyProtection="1">
      <alignment horizontal="left" vertical="center" wrapText="1" indent="1"/>
      <protection locked="0"/>
    </xf>
    <xf numFmtId="0" fontId="12" fillId="3" borderId="1" xfId="0" applyFont="1" applyFill="1" applyBorder="1" applyAlignment="1">
      <alignment horizontal="center" vertical="center" wrapText="1"/>
    </xf>
    <xf numFmtId="0" fontId="1" fillId="0" borderId="0" xfId="0" applyFont="1" applyAlignment="1">
      <alignment horizontal="right" vertical="center" indent="1"/>
    </xf>
    <xf numFmtId="0" fontId="27" fillId="0" borderId="0" xfId="0" applyFont="1" applyAlignment="1">
      <alignment horizontal="left" vertical="center" wrapText="1" indent="1"/>
    </xf>
    <xf numFmtId="0" fontId="17" fillId="0" borderId="13"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4" borderId="1" xfId="0" applyFont="1" applyFill="1" applyBorder="1" applyAlignment="1">
      <alignment horizontal="center"/>
    </xf>
    <xf numFmtId="0" fontId="17" fillId="0" borderId="21"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0" xfId="0" applyFont="1" applyAlignment="1">
      <alignment horizontal="center"/>
    </xf>
    <xf numFmtId="0" fontId="25" fillId="0" borderId="0" xfId="0" applyFont="1" applyAlignment="1">
      <alignment vertical="top" wrapText="1"/>
    </xf>
    <xf numFmtId="0" fontId="17" fillId="0" borderId="0" xfId="0" applyFont="1" applyAlignment="1">
      <alignment vertical="top"/>
    </xf>
    <xf numFmtId="0" fontId="10" fillId="11" borderId="1" xfId="0" applyFont="1" applyFill="1" applyBorder="1" applyAlignment="1">
      <alignment horizontal="center" vertical="center" textRotation="90"/>
    </xf>
    <xf numFmtId="0" fontId="0" fillId="11" borderId="1" xfId="0" applyFill="1" applyBorder="1" applyAlignment="1">
      <alignment horizontal="center" vertical="center" wrapText="1"/>
    </xf>
    <xf numFmtId="0" fontId="0" fillId="9" borderId="1" xfId="0" applyFill="1" applyBorder="1" applyAlignment="1">
      <alignment horizontal="center"/>
    </xf>
    <xf numFmtId="0" fontId="28" fillId="5" borderId="13" xfId="0" applyFont="1" applyFill="1" applyBorder="1" applyAlignment="1">
      <alignment horizontal="center"/>
    </xf>
    <xf numFmtId="0" fontId="28" fillId="5" borderId="2" xfId="0" applyFont="1" applyFill="1" applyBorder="1" applyAlignment="1">
      <alignment horizontal="center"/>
    </xf>
    <xf numFmtId="0" fontId="0" fillId="3" borderId="1" xfId="0" applyFill="1" applyBorder="1" applyAlignment="1">
      <alignment horizontal="center"/>
    </xf>
    <xf numFmtId="14" fontId="0" fillId="3" borderId="1" xfId="0" applyNumberFormat="1" applyFill="1" applyBorder="1" applyAlignment="1">
      <alignment horizontal="center"/>
    </xf>
    <xf numFmtId="0" fontId="0" fillId="5" borderId="1" xfId="0" applyFill="1" applyBorder="1" applyAlignment="1">
      <alignment horizontal="center"/>
    </xf>
    <xf numFmtId="0" fontId="10" fillId="11" borderId="31" xfId="0" applyFont="1" applyFill="1" applyBorder="1" applyAlignment="1">
      <alignment horizontal="center" vertical="center" textRotation="90"/>
    </xf>
    <xf numFmtId="0" fontId="10" fillId="11" borderId="56" xfId="0" applyFont="1" applyFill="1" applyBorder="1" applyAlignment="1">
      <alignment horizontal="center" vertical="center" textRotation="90"/>
    </xf>
    <xf numFmtId="0" fontId="10" fillId="11" borderId="3" xfId="0" applyFont="1" applyFill="1" applyBorder="1" applyAlignment="1">
      <alignment horizontal="center" vertical="center" textRotation="9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0" fillId="7" borderId="1" xfId="0" applyFont="1" applyFill="1" applyBorder="1" applyAlignment="1">
      <alignment horizontal="center" vertical="center" textRotation="90"/>
    </xf>
    <xf numFmtId="0" fontId="10" fillId="7" borderId="31" xfId="0" applyFont="1" applyFill="1" applyBorder="1" applyAlignment="1">
      <alignment horizontal="center" vertical="center" textRotation="90"/>
    </xf>
    <xf numFmtId="0" fontId="10" fillId="7" borderId="56" xfId="0" applyFont="1" applyFill="1" applyBorder="1" applyAlignment="1">
      <alignment horizontal="center" vertical="center" textRotation="90"/>
    </xf>
    <xf numFmtId="0" fontId="10" fillId="7" borderId="3" xfId="0" applyFont="1" applyFill="1" applyBorder="1" applyAlignment="1">
      <alignment horizontal="center" vertical="center" textRotation="90"/>
    </xf>
    <xf numFmtId="0" fontId="0" fillId="3" borderId="13" xfId="0" applyFill="1" applyBorder="1" applyAlignment="1">
      <alignment horizontal="left"/>
    </xf>
    <xf numFmtId="0" fontId="0" fillId="3" borderId="2" xfId="0" applyFill="1" applyBorder="1" applyAlignment="1">
      <alignment horizontal="left"/>
    </xf>
    <xf numFmtId="0" fontId="40" fillId="5" borderId="17" xfId="0" applyFont="1" applyFill="1" applyBorder="1" applyAlignment="1" applyProtection="1">
      <alignment horizontal="center" vertical="center"/>
      <protection hidden="1"/>
    </xf>
    <xf numFmtId="0" fontId="40" fillId="5" borderId="19" xfId="0" applyFont="1" applyFill="1" applyBorder="1" applyAlignment="1" applyProtection="1">
      <alignment horizontal="center" vertical="center"/>
      <protection hidden="1"/>
    </xf>
    <xf numFmtId="0" fontId="40" fillId="5" borderId="18" xfId="0" applyFont="1" applyFill="1" applyBorder="1" applyAlignment="1" applyProtection="1">
      <alignment horizontal="center" vertical="center"/>
      <protection hidden="1"/>
    </xf>
    <xf numFmtId="0" fontId="0" fillId="3" borderId="38" xfId="0" applyFill="1" applyBorder="1" applyAlignment="1">
      <alignment horizontal="left"/>
    </xf>
    <xf numFmtId="0" fontId="0" fillId="3" borderId="13" xfId="0" applyFill="1" applyBorder="1" applyAlignment="1">
      <alignment horizontal="center" vertical="center"/>
    </xf>
    <xf numFmtId="0" fontId="0" fillId="3" borderId="2" xfId="0" applyFill="1" applyBorder="1" applyAlignment="1">
      <alignment horizontal="center" vertical="center"/>
    </xf>
    <xf numFmtId="14" fontId="8" fillId="6" borderId="17" xfId="0" applyNumberFormat="1" applyFont="1" applyFill="1" applyBorder="1" applyAlignment="1" applyProtection="1">
      <alignment horizontal="center" vertical="center" wrapText="1"/>
      <protection hidden="1"/>
    </xf>
    <xf numFmtId="0" fontId="0" fillId="3" borderId="38" xfId="0" applyFill="1" applyBorder="1" applyAlignment="1">
      <alignment horizontal="center" vertical="center"/>
    </xf>
    <xf numFmtId="2" fontId="15" fillId="6" borderId="19" xfId="0" applyNumberFormat="1" applyFont="1" applyFill="1" applyBorder="1" applyAlignment="1" applyProtection="1">
      <alignment horizontal="center" vertical="center" wrapText="1"/>
      <protection hidden="1"/>
    </xf>
    <xf numFmtId="2" fontId="15" fillId="6" borderId="18" xfId="0" applyNumberFormat="1" applyFont="1" applyFill="1" applyBorder="1" applyAlignment="1" applyProtection="1">
      <alignment horizontal="center" vertical="center" wrapText="1"/>
      <protection hidden="1"/>
    </xf>
  </cellXfs>
  <cellStyles count="4">
    <cellStyle name="Čárka" xfId="1" builtinId="3"/>
    <cellStyle name="Hypertextový odkaz" xfId="3" builtinId="8"/>
    <cellStyle name="Normální" xfId="0" builtinId="0"/>
    <cellStyle name="Procenta" xfId="2" builtinId="5"/>
  </cellStyles>
  <dxfs count="5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92D050"/>
        </patternFill>
      </fill>
    </dxf>
    <dxf>
      <font>
        <color theme="0" tint="-0.14996795556505021"/>
      </font>
    </dxf>
    <dxf>
      <font>
        <color rgb="FFFF0000"/>
      </font>
      <fill>
        <patternFill>
          <bgColor theme="9" tint="0.79998168889431442"/>
        </patternFill>
      </fill>
    </dxf>
    <dxf>
      <font>
        <color theme="0" tint="-0.14996795556505021"/>
      </font>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s>
  <tableStyles count="0" defaultTableStyle="TableStyleMedium9" defaultPivotStyle="PivotStyleLight16"/>
  <colors>
    <mruColors>
      <color rgb="FF66FF6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mzrb.cz/file/161/download/CMZRB_Prohlaseni_velikost_podni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HLÁŠENÍ"/>
      <sheetName val="SKUPINA"/>
      <sheetName val="Údaje za jednotlivé podniky (2"/>
      <sheetName val="List1"/>
    </sheetNames>
    <sheetDataSet>
      <sheetData sheetId="0"/>
      <sheetData sheetId="1"/>
      <sheetData sheetId="2"/>
      <sheetData sheetId="3">
        <row r="1">
          <cell r="A1" t="str">
            <v>ANO</v>
          </cell>
          <cell r="B1">
            <v>2016</v>
          </cell>
          <cell r="C1" t="str">
            <v>ANO</v>
          </cell>
        </row>
        <row r="2">
          <cell r="A2" t="str">
            <v>NE</v>
          </cell>
          <cell r="B2">
            <v>2017</v>
          </cell>
          <cell r="C2" t="str">
            <v>NE</v>
          </cell>
          <cell r="E2" t="str">
            <v>MALÝ</v>
          </cell>
        </row>
        <row r="3">
          <cell r="E3" t="str">
            <v>STŘEDNÍ</v>
          </cell>
        </row>
        <row r="4">
          <cell r="E4" t="str">
            <v>VELKÝ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b.cz/wp-content/uploads/2021/08/Prirucka-k-pouziti-definice-MSP_klient_0105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N118"/>
  <sheetViews>
    <sheetView showGridLines="0" tabSelected="1" zoomScaleNormal="100" zoomScaleSheetLayoutView="85" workbookViewId="0">
      <selection activeCell="B27" sqref="B27:F30"/>
    </sheetView>
  </sheetViews>
  <sheetFormatPr defaultColWidth="9.140625" defaultRowHeight="14.25" x14ac:dyDescent="0.25"/>
  <cols>
    <col min="1" max="1" width="2.85546875" style="101" customWidth="1"/>
    <col min="2" max="2" width="27" style="101" customWidth="1"/>
    <col min="3" max="3" width="8.5703125" style="101" customWidth="1"/>
    <col min="4" max="4" width="3.28515625" style="106" customWidth="1"/>
    <col min="5" max="5" width="18.5703125" style="101" customWidth="1"/>
    <col min="6" max="6" width="13.140625" style="107" customWidth="1"/>
    <col min="7" max="7" width="3.7109375" style="107" customWidth="1"/>
    <col min="8" max="8" width="3.7109375" style="101" customWidth="1"/>
    <col min="9" max="9" width="0.28515625" style="101" customWidth="1"/>
    <col min="10" max="10" width="9.7109375" style="101" customWidth="1"/>
    <col min="11" max="11" width="11.28515625" style="101" customWidth="1"/>
    <col min="12" max="13" width="9.5703125" style="101" customWidth="1"/>
    <col min="14" max="14" width="8.7109375" style="101" customWidth="1"/>
    <col min="15" max="15" width="1.42578125" style="101" customWidth="1"/>
    <col min="16" max="16" width="8.7109375" style="101" hidden="1" customWidth="1"/>
    <col min="17" max="17" width="10" style="101" hidden="1" customWidth="1"/>
    <col min="18" max="18" width="12.7109375" style="101" hidden="1" customWidth="1"/>
    <col min="19" max="19" width="14.28515625" style="101" hidden="1" customWidth="1"/>
    <col min="20" max="20" width="9.7109375" style="101" customWidth="1"/>
    <col min="21" max="21" width="11.28515625" style="101" customWidth="1"/>
    <col min="22" max="23" width="9.5703125" style="101" customWidth="1"/>
    <col min="24" max="24" width="8.7109375" style="101" customWidth="1"/>
    <col min="25" max="25" width="1.42578125" style="101" customWidth="1"/>
    <col min="26" max="26" width="3.28515625" style="101" hidden="1" customWidth="1"/>
    <col min="27" max="27" width="5.28515625" style="101" hidden="1" customWidth="1"/>
    <col min="28" max="28" width="10" style="101" hidden="1" customWidth="1"/>
    <col min="29" max="29" width="9.7109375" style="101" customWidth="1"/>
    <col min="30" max="30" width="11.28515625" style="101" customWidth="1"/>
    <col min="31" max="32" width="9.5703125" style="101" customWidth="1"/>
    <col min="33" max="33" width="8.7109375" style="101" customWidth="1"/>
    <col min="34" max="34" width="6.140625" style="101" hidden="1" customWidth="1"/>
    <col min="35" max="35" width="5" style="101" hidden="1" customWidth="1"/>
    <col min="36" max="36" width="6" style="101" hidden="1" customWidth="1"/>
    <col min="37" max="37" width="9.85546875" style="101" hidden="1" customWidth="1"/>
    <col min="38" max="40" width="9.140625" style="101" customWidth="1"/>
    <col min="41" max="256" width="9.140625" style="101"/>
    <col min="257" max="257" width="47.5703125" style="101" customWidth="1"/>
    <col min="258" max="258" width="9.42578125" style="101" customWidth="1"/>
    <col min="259" max="259" width="1.28515625" style="101" customWidth="1"/>
    <col min="260" max="260" width="11" style="101" customWidth="1"/>
    <col min="261" max="261" width="9.42578125" style="101" customWidth="1"/>
    <col min="262" max="262" width="10.85546875" style="101" customWidth="1"/>
    <col min="263" max="263" width="8" style="101" customWidth="1"/>
    <col min="264" max="267" width="0" style="101" hidden="1" customWidth="1"/>
    <col min="268" max="268" width="1.28515625" style="101" customWidth="1"/>
    <col min="269" max="269" width="11" style="101" customWidth="1"/>
    <col min="270" max="270" width="9.42578125" style="101" customWidth="1"/>
    <col min="271" max="271" width="10.85546875" style="101" customWidth="1"/>
    <col min="272" max="272" width="8" style="101" customWidth="1"/>
    <col min="273" max="277" width="0" style="101" hidden="1" customWidth="1"/>
    <col min="278" max="278" width="0.85546875" style="101" customWidth="1"/>
    <col min="279" max="279" width="11" style="101" customWidth="1"/>
    <col min="280" max="280" width="9.42578125" style="101" customWidth="1"/>
    <col min="281" max="281" width="10.85546875" style="101" customWidth="1"/>
    <col min="282" max="282" width="8" style="101" customWidth="1"/>
    <col min="283" max="285" width="0" style="101" hidden="1" customWidth="1"/>
    <col min="286" max="286" width="9.140625" style="101" customWidth="1"/>
    <col min="287" max="287" width="23.7109375" style="101" customWidth="1"/>
    <col min="288" max="512" width="9.140625" style="101"/>
    <col min="513" max="513" width="47.5703125" style="101" customWidth="1"/>
    <col min="514" max="514" width="9.42578125" style="101" customWidth="1"/>
    <col min="515" max="515" width="1.28515625" style="101" customWidth="1"/>
    <col min="516" max="516" width="11" style="101" customWidth="1"/>
    <col min="517" max="517" width="9.42578125" style="101" customWidth="1"/>
    <col min="518" max="518" width="10.85546875" style="101" customWidth="1"/>
    <col min="519" max="519" width="8" style="101" customWidth="1"/>
    <col min="520" max="523" width="0" style="101" hidden="1" customWidth="1"/>
    <col min="524" max="524" width="1.28515625" style="101" customWidth="1"/>
    <col min="525" max="525" width="11" style="101" customWidth="1"/>
    <col min="526" max="526" width="9.42578125" style="101" customWidth="1"/>
    <col min="527" max="527" width="10.85546875" style="101" customWidth="1"/>
    <col min="528" max="528" width="8" style="101" customWidth="1"/>
    <col min="529" max="533" width="0" style="101" hidden="1" customWidth="1"/>
    <col min="534" max="534" width="0.85546875" style="101" customWidth="1"/>
    <col min="535" max="535" width="11" style="101" customWidth="1"/>
    <col min="536" max="536" width="9.42578125" style="101" customWidth="1"/>
    <col min="537" max="537" width="10.85546875" style="101" customWidth="1"/>
    <col min="538" max="538" width="8" style="101" customWidth="1"/>
    <col min="539" max="541" width="0" style="101" hidden="1" customWidth="1"/>
    <col min="542" max="542" width="9.140625" style="101" customWidth="1"/>
    <col min="543" max="543" width="23.7109375" style="101" customWidth="1"/>
    <col min="544" max="768" width="9.140625" style="101"/>
    <col min="769" max="769" width="47.5703125" style="101" customWidth="1"/>
    <col min="770" max="770" width="9.42578125" style="101" customWidth="1"/>
    <col min="771" max="771" width="1.28515625" style="101" customWidth="1"/>
    <col min="772" max="772" width="11" style="101" customWidth="1"/>
    <col min="773" max="773" width="9.42578125" style="101" customWidth="1"/>
    <col min="774" max="774" width="10.85546875" style="101" customWidth="1"/>
    <col min="775" max="775" width="8" style="101" customWidth="1"/>
    <col min="776" max="779" width="0" style="101" hidden="1" customWidth="1"/>
    <col min="780" max="780" width="1.28515625" style="101" customWidth="1"/>
    <col min="781" max="781" width="11" style="101" customWidth="1"/>
    <col min="782" max="782" width="9.42578125" style="101" customWidth="1"/>
    <col min="783" max="783" width="10.85546875" style="101" customWidth="1"/>
    <col min="784" max="784" width="8" style="101" customWidth="1"/>
    <col min="785" max="789" width="0" style="101" hidden="1" customWidth="1"/>
    <col min="790" max="790" width="0.85546875" style="101" customWidth="1"/>
    <col min="791" max="791" width="11" style="101" customWidth="1"/>
    <col min="792" max="792" width="9.42578125" style="101" customWidth="1"/>
    <col min="793" max="793" width="10.85546875" style="101" customWidth="1"/>
    <col min="794" max="794" width="8" style="101" customWidth="1"/>
    <col min="795" max="797" width="0" style="101" hidden="1" customWidth="1"/>
    <col min="798" max="798" width="9.140625" style="101" customWidth="1"/>
    <col min="799" max="799" width="23.7109375" style="101" customWidth="1"/>
    <col min="800" max="1024" width="9.140625" style="101"/>
    <col min="1025" max="1025" width="47.5703125" style="101" customWidth="1"/>
    <col min="1026" max="1026" width="9.42578125" style="101" customWidth="1"/>
    <col min="1027" max="1027" width="1.28515625" style="101" customWidth="1"/>
    <col min="1028" max="1028" width="11" style="101" customWidth="1"/>
    <col min="1029" max="1029" width="9.42578125" style="101" customWidth="1"/>
    <col min="1030" max="1030" width="10.85546875" style="101" customWidth="1"/>
    <col min="1031" max="1031" width="8" style="101" customWidth="1"/>
    <col min="1032" max="1035" width="0" style="101" hidden="1" customWidth="1"/>
    <col min="1036" max="1036" width="1.28515625" style="101" customWidth="1"/>
    <col min="1037" max="1037" width="11" style="101" customWidth="1"/>
    <col min="1038" max="1038" width="9.42578125" style="101" customWidth="1"/>
    <col min="1039" max="1039" width="10.85546875" style="101" customWidth="1"/>
    <col min="1040" max="1040" width="8" style="101" customWidth="1"/>
    <col min="1041" max="1045" width="0" style="101" hidden="1" customWidth="1"/>
    <col min="1046" max="1046" width="0.85546875" style="101" customWidth="1"/>
    <col min="1047" max="1047" width="11" style="101" customWidth="1"/>
    <col min="1048" max="1048" width="9.42578125" style="101" customWidth="1"/>
    <col min="1049" max="1049" width="10.85546875" style="101" customWidth="1"/>
    <col min="1050" max="1050" width="8" style="101" customWidth="1"/>
    <col min="1051" max="1053" width="0" style="101" hidden="1" customWidth="1"/>
    <col min="1054" max="1054" width="9.140625" style="101" customWidth="1"/>
    <col min="1055" max="1055" width="23.7109375" style="101" customWidth="1"/>
    <col min="1056" max="1280" width="9.140625" style="101"/>
    <col min="1281" max="1281" width="47.5703125" style="101" customWidth="1"/>
    <col min="1282" max="1282" width="9.42578125" style="101" customWidth="1"/>
    <col min="1283" max="1283" width="1.28515625" style="101" customWidth="1"/>
    <col min="1284" max="1284" width="11" style="101" customWidth="1"/>
    <col min="1285" max="1285" width="9.42578125" style="101" customWidth="1"/>
    <col min="1286" max="1286" width="10.85546875" style="101" customWidth="1"/>
    <col min="1287" max="1287" width="8" style="101" customWidth="1"/>
    <col min="1288" max="1291" width="0" style="101" hidden="1" customWidth="1"/>
    <col min="1292" max="1292" width="1.28515625" style="101" customWidth="1"/>
    <col min="1293" max="1293" width="11" style="101" customWidth="1"/>
    <col min="1294" max="1294" width="9.42578125" style="101" customWidth="1"/>
    <col min="1295" max="1295" width="10.85546875" style="101" customWidth="1"/>
    <col min="1296" max="1296" width="8" style="101" customWidth="1"/>
    <col min="1297" max="1301" width="0" style="101" hidden="1" customWidth="1"/>
    <col min="1302" max="1302" width="0.85546875" style="101" customWidth="1"/>
    <col min="1303" max="1303" width="11" style="101" customWidth="1"/>
    <col min="1304" max="1304" width="9.42578125" style="101" customWidth="1"/>
    <col min="1305" max="1305" width="10.85546875" style="101" customWidth="1"/>
    <col min="1306" max="1306" width="8" style="101" customWidth="1"/>
    <col min="1307" max="1309" width="0" style="101" hidden="1" customWidth="1"/>
    <col min="1310" max="1310" width="9.140625" style="101" customWidth="1"/>
    <col min="1311" max="1311" width="23.7109375" style="101" customWidth="1"/>
    <col min="1312" max="1536" width="9.140625" style="101"/>
    <col min="1537" max="1537" width="47.5703125" style="101" customWidth="1"/>
    <col min="1538" max="1538" width="9.42578125" style="101" customWidth="1"/>
    <col min="1539" max="1539" width="1.28515625" style="101" customWidth="1"/>
    <col min="1540" max="1540" width="11" style="101" customWidth="1"/>
    <col min="1541" max="1541" width="9.42578125" style="101" customWidth="1"/>
    <col min="1542" max="1542" width="10.85546875" style="101" customWidth="1"/>
    <col min="1543" max="1543" width="8" style="101" customWidth="1"/>
    <col min="1544" max="1547" width="0" style="101" hidden="1" customWidth="1"/>
    <col min="1548" max="1548" width="1.28515625" style="101" customWidth="1"/>
    <col min="1549" max="1549" width="11" style="101" customWidth="1"/>
    <col min="1550" max="1550" width="9.42578125" style="101" customWidth="1"/>
    <col min="1551" max="1551" width="10.85546875" style="101" customWidth="1"/>
    <col min="1552" max="1552" width="8" style="101" customWidth="1"/>
    <col min="1553" max="1557" width="0" style="101" hidden="1" customWidth="1"/>
    <col min="1558" max="1558" width="0.85546875" style="101" customWidth="1"/>
    <col min="1559" max="1559" width="11" style="101" customWidth="1"/>
    <col min="1560" max="1560" width="9.42578125" style="101" customWidth="1"/>
    <col min="1561" max="1561" width="10.85546875" style="101" customWidth="1"/>
    <col min="1562" max="1562" width="8" style="101" customWidth="1"/>
    <col min="1563" max="1565" width="0" style="101" hidden="1" customWidth="1"/>
    <col min="1566" max="1566" width="9.140625" style="101" customWidth="1"/>
    <col min="1567" max="1567" width="23.7109375" style="101" customWidth="1"/>
    <col min="1568" max="1792" width="9.140625" style="101"/>
    <col min="1793" max="1793" width="47.5703125" style="101" customWidth="1"/>
    <col min="1794" max="1794" width="9.42578125" style="101" customWidth="1"/>
    <col min="1795" max="1795" width="1.28515625" style="101" customWidth="1"/>
    <col min="1796" max="1796" width="11" style="101" customWidth="1"/>
    <col min="1797" max="1797" width="9.42578125" style="101" customWidth="1"/>
    <col min="1798" max="1798" width="10.85546875" style="101" customWidth="1"/>
    <col min="1799" max="1799" width="8" style="101" customWidth="1"/>
    <col min="1800" max="1803" width="0" style="101" hidden="1" customWidth="1"/>
    <col min="1804" max="1804" width="1.28515625" style="101" customWidth="1"/>
    <col min="1805" max="1805" width="11" style="101" customWidth="1"/>
    <col min="1806" max="1806" width="9.42578125" style="101" customWidth="1"/>
    <col min="1807" max="1807" width="10.85546875" style="101" customWidth="1"/>
    <col min="1808" max="1808" width="8" style="101" customWidth="1"/>
    <col min="1809" max="1813" width="0" style="101" hidden="1" customWidth="1"/>
    <col min="1814" max="1814" width="0.85546875" style="101" customWidth="1"/>
    <col min="1815" max="1815" width="11" style="101" customWidth="1"/>
    <col min="1816" max="1816" width="9.42578125" style="101" customWidth="1"/>
    <col min="1817" max="1817" width="10.85546875" style="101" customWidth="1"/>
    <col min="1818" max="1818" width="8" style="101" customWidth="1"/>
    <col min="1819" max="1821" width="0" style="101" hidden="1" customWidth="1"/>
    <col min="1822" max="1822" width="9.140625" style="101" customWidth="1"/>
    <col min="1823" max="1823" width="23.7109375" style="101" customWidth="1"/>
    <col min="1824" max="2048" width="9.140625" style="101"/>
    <col min="2049" max="2049" width="47.5703125" style="101" customWidth="1"/>
    <col min="2050" max="2050" width="9.42578125" style="101" customWidth="1"/>
    <col min="2051" max="2051" width="1.28515625" style="101" customWidth="1"/>
    <col min="2052" max="2052" width="11" style="101" customWidth="1"/>
    <col min="2053" max="2053" width="9.42578125" style="101" customWidth="1"/>
    <col min="2054" max="2054" width="10.85546875" style="101" customWidth="1"/>
    <col min="2055" max="2055" width="8" style="101" customWidth="1"/>
    <col min="2056" max="2059" width="0" style="101" hidden="1" customWidth="1"/>
    <col min="2060" max="2060" width="1.28515625" style="101" customWidth="1"/>
    <col min="2061" max="2061" width="11" style="101" customWidth="1"/>
    <col min="2062" max="2062" width="9.42578125" style="101" customWidth="1"/>
    <col min="2063" max="2063" width="10.85546875" style="101" customWidth="1"/>
    <col min="2064" max="2064" width="8" style="101" customWidth="1"/>
    <col min="2065" max="2069" width="0" style="101" hidden="1" customWidth="1"/>
    <col min="2070" max="2070" width="0.85546875" style="101" customWidth="1"/>
    <col min="2071" max="2071" width="11" style="101" customWidth="1"/>
    <col min="2072" max="2072" width="9.42578125" style="101" customWidth="1"/>
    <col min="2073" max="2073" width="10.85546875" style="101" customWidth="1"/>
    <col min="2074" max="2074" width="8" style="101" customWidth="1"/>
    <col min="2075" max="2077" width="0" style="101" hidden="1" customWidth="1"/>
    <col min="2078" max="2078" width="9.140625" style="101" customWidth="1"/>
    <col min="2079" max="2079" width="23.7109375" style="101" customWidth="1"/>
    <col min="2080" max="2304" width="9.140625" style="101"/>
    <col min="2305" max="2305" width="47.5703125" style="101" customWidth="1"/>
    <col min="2306" max="2306" width="9.42578125" style="101" customWidth="1"/>
    <col min="2307" max="2307" width="1.28515625" style="101" customWidth="1"/>
    <col min="2308" max="2308" width="11" style="101" customWidth="1"/>
    <col min="2309" max="2309" width="9.42578125" style="101" customWidth="1"/>
    <col min="2310" max="2310" width="10.85546875" style="101" customWidth="1"/>
    <col min="2311" max="2311" width="8" style="101" customWidth="1"/>
    <col min="2312" max="2315" width="0" style="101" hidden="1" customWidth="1"/>
    <col min="2316" max="2316" width="1.28515625" style="101" customWidth="1"/>
    <col min="2317" max="2317" width="11" style="101" customWidth="1"/>
    <col min="2318" max="2318" width="9.42578125" style="101" customWidth="1"/>
    <col min="2319" max="2319" width="10.85546875" style="101" customWidth="1"/>
    <col min="2320" max="2320" width="8" style="101" customWidth="1"/>
    <col min="2321" max="2325" width="0" style="101" hidden="1" customWidth="1"/>
    <col min="2326" max="2326" width="0.85546875" style="101" customWidth="1"/>
    <col min="2327" max="2327" width="11" style="101" customWidth="1"/>
    <col min="2328" max="2328" width="9.42578125" style="101" customWidth="1"/>
    <col min="2329" max="2329" width="10.85546875" style="101" customWidth="1"/>
    <col min="2330" max="2330" width="8" style="101" customWidth="1"/>
    <col min="2331" max="2333" width="0" style="101" hidden="1" customWidth="1"/>
    <col min="2334" max="2334" width="9.140625" style="101" customWidth="1"/>
    <col min="2335" max="2335" width="23.7109375" style="101" customWidth="1"/>
    <col min="2336" max="2560" width="9.140625" style="101"/>
    <col min="2561" max="2561" width="47.5703125" style="101" customWidth="1"/>
    <col min="2562" max="2562" width="9.42578125" style="101" customWidth="1"/>
    <col min="2563" max="2563" width="1.28515625" style="101" customWidth="1"/>
    <col min="2564" max="2564" width="11" style="101" customWidth="1"/>
    <col min="2565" max="2565" width="9.42578125" style="101" customWidth="1"/>
    <col min="2566" max="2566" width="10.85546875" style="101" customWidth="1"/>
    <col min="2567" max="2567" width="8" style="101" customWidth="1"/>
    <col min="2568" max="2571" width="0" style="101" hidden="1" customWidth="1"/>
    <col min="2572" max="2572" width="1.28515625" style="101" customWidth="1"/>
    <col min="2573" max="2573" width="11" style="101" customWidth="1"/>
    <col min="2574" max="2574" width="9.42578125" style="101" customWidth="1"/>
    <col min="2575" max="2575" width="10.85546875" style="101" customWidth="1"/>
    <col min="2576" max="2576" width="8" style="101" customWidth="1"/>
    <col min="2577" max="2581" width="0" style="101" hidden="1" customWidth="1"/>
    <col min="2582" max="2582" width="0.85546875" style="101" customWidth="1"/>
    <col min="2583" max="2583" width="11" style="101" customWidth="1"/>
    <col min="2584" max="2584" width="9.42578125" style="101" customWidth="1"/>
    <col min="2585" max="2585" width="10.85546875" style="101" customWidth="1"/>
    <col min="2586" max="2586" width="8" style="101" customWidth="1"/>
    <col min="2587" max="2589" width="0" style="101" hidden="1" customWidth="1"/>
    <col min="2590" max="2590" width="9.140625" style="101" customWidth="1"/>
    <col min="2591" max="2591" width="23.7109375" style="101" customWidth="1"/>
    <col min="2592" max="2816" width="9.140625" style="101"/>
    <col min="2817" max="2817" width="47.5703125" style="101" customWidth="1"/>
    <col min="2818" max="2818" width="9.42578125" style="101" customWidth="1"/>
    <col min="2819" max="2819" width="1.28515625" style="101" customWidth="1"/>
    <col min="2820" max="2820" width="11" style="101" customWidth="1"/>
    <col min="2821" max="2821" width="9.42578125" style="101" customWidth="1"/>
    <col min="2822" max="2822" width="10.85546875" style="101" customWidth="1"/>
    <col min="2823" max="2823" width="8" style="101" customWidth="1"/>
    <col min="2824" max="2827" width="0" style="101" hidden="1" customWidth="1"/>
    <col min="2828" max="2828" width="1.28515625" style="101" customWidth="1"/>
    <col min="2829" max="2829" width="11" style="101" customWidth="1"/>
    <col min="2830" max="2830" width="9.42578125" style="101" customWidth="1"/>
    <col min="2831" max="2831" width="10.85546875" style="101" customWidth="1"/>
    <col min="2832" max="2832" width="8" style="101" customWidth="1"/>
    <col min="2833" max="2837" width="0" style="101" hidden="1" customWidth="1"/>
    <col min="2838" max="2838" width="0.85546875" style="101" customWidth="1"/>
    <col min="2839" max="2839" width="11" style="101" customWidth="1"/>
    <col min="2840" max="2840" width="9.42578125" style="101" customWidth="1"/>
    <col min="2841" max="2841" width="10.85546875" style="101" customWidth="1"/>
    <col min="2842" max="2842" width="8" style="101" customWidth="1"/>
    <col min="2843" max="2845" width="0" style="101" hidden="1" customWidth="1"/>
    <col min="2846" max="2846" width="9.140625" style="101" customWidth="1"/>
    <col min="2847" max="2847" width="23.7109375" style="101" customWidth="1"/>
    <col min="2848" max="3072" width="9.140625" style="101"/>
    <col min="3073" max="3073" width="47.5703125" style="101" customWidth="1"/>
    <col min="3074" max="3074" width="9.42578125" style="101" customWidth="1"/>
    <col min="3075" max="3075" width="1.28515625" style="101" customWidth="1"/>
    <col min="3076" max="3076" width="11" style="101" customWidth="1"/>
    <col min="3077" max="3077" width="9.42578125" style="101" customWidth="1"/>
    <col min="3078" max="3078" width="10.85546875" style="101" customWidth="1"/>
    <col min="3079" max="3079" width="8" style="101" customWidth="1"/>
    <col min="3080" max="3083" width="0" style="101" hidden="1" customWidth="1"/>
    <col min="3084" max="3084" width="1.28515625" style="101" customWidth="1"/>
    <col min="3085" max="3085" width="11" style="101" customWidth="1"/>
    <col min="3086" max="3086" width="9.42578125" style="101" customWidth="1"/>
    <col min="3087" max="3087" width="10.85546875" style="101" customWidth="1"/>
    <col min="3088" max="3088" width="8" style="101" customWidth="1"/>
    <col min="3089" max="3093" width="0" style="101" hidden="1" customWidth="1"/>
    <col min="3094" max="3094" width="0.85546875" style="101" customWidth="1"/>
    <col min="3095" max="3095" width="11" style="101" customWidth="1"/>
    <col min="3096" max="3096" width="9.42578125" style="101" customWidth="1"/>
    <col min="3097" max="3097" width="10.85546875" style="101" customWidth="1"/>
    <col min="3098" max="3098" width="8" style="101" customWidth="1"/>
    <col min="3099" max="3101" width="0" style="101" hidden="1" customWidth="1"/>
    <col min="3102" max="3102" width="9.140625" style="101" customWidth="1"/>
    <col min="3103" max="3103" width="23.7109375" style="101" customWidth="1"/>
    <col min="3104" max="3328" width="9.140625" style="101"/>
    <col min="3329" max="3329" width="47.5703125" style="101" customWidth="1"/>
    <col min="3330" max="3330" width="9.42578125" style="101" customWidth="1"/>
    <col min="3331" max="3331" width="1.28515625" style="101" customWidth="1"/>
    <col min="3332" max="3332" width="11" style="101" customWidth="1"/>
    <col min="3333" max="3333" width="9.42578125" style="101" customWidth="1"/>
    <col min="3334" max="3334" width="10.85546875" style="101" customWidth="1"/>
    <col min="3335" max="3335" width="8" style="101" customWidth="1"/>
    <col min="3336" max="3339" width="0" style="101" hidden="1" customWidth="1"/>
    <col min="3340" max="3340" width="1.28515625" style="101" customWidth="1"/>
    <col min="3341" max="3341" width="11" style="101" customWidth="1"/>
    <col min="3342" max="3342" width="9.42578125" style="101" customWidth="1"/>
    <col min="3343" max="3343" width="10.85546875" style="101" customWidth="1"/>
    <col min="3344" max="3344" width="8" style="101" customWidth="1"/>
    <col min="3345" max="3349" width="0" style="101" hidden="1" customWidth="1"/>
    <col min="3350" max="3350" width="0.85546875" style="101" customWidth="1"/>
    <col min="3351" max="3351" width="11" style="101" customWidth="1"/>
    <col min="3352" max="3352" width="9.42578125" style="101" customWidth="1"/>
    <col min="3353" max="3353" width="10.85546875" style="101" customWidth="1"/>
    <col min="3354" max="3354" width="8" style="101" customWidth="1"/>
    <col min="3355" max="3357" width="0" style="101" hidden="1" customWidth="1"/>
    <col min="3358" max="3358" width="9.140625" style="101" customWidth="1"/>
    <col min="3359" max="3359" width="23.7109375" style="101" customWidth="1"/>
    <col min="3360" max="3584" width="9.140625" style="101"/>
    <col min="3585" max="3585" width="47.5703125" style="101" customWidth="1"/>
    <col min="3586" max="3586" width="9.42578125" style="101" customWidth="1"/>
    <col min="3587" max="3587" width="1.28515625" style="101" customWidth="1"/>
    <col min="3588" max="3588" width="11" style="101" customWidth="1"/>
    <col min="3589" max="3589" width="9.42578125" style="101" customWidth="1"/>
    <col min="3590" max="3590" width="10.85546875" style="101" customWidth="1"/>
    <col min="3591" max="3591" width="8" style="101" customWidth="1"/>
    <col min="3592" max="3595" width="0" style="101" hidden="1" customWidth="1"/>
    <col min="3596" max="3596" width="1.28515625" style="101" customWidth="1"/>
    <col min="3597" max="3597" width="11" style="101" customWidth="1"/>
    <col min="3598" max="3598" width="9.42578125" style="101" customWidth="1"/>
    <col min="3599" max="3599" width="10.85546875" style="101" customWidth="1"/>
    <col min="3600" max="3600" width="8" style="101" customWidth="1"/>
    <col min="3601" max="3605" width="0" style="101" hidden="1" customWidth="1"/>
    <col min="3606" max="3606" width="0.85546875" style="101" customWidth="1"/>
    <col min="3607" max="3607" width="11" style="101" customWidth="1"/>
    <col min="3608" max="3608" width="9.42578125" style="101" customWidth="1"/>
    <col min="3609" max="3609" width="10.85546875" style="101" customWidth="1"/>
    <col min="3610" max="3610" width="8" style="101" customWidth="1"/>
    <col min="3611" max="3613" width="0" style="101" hidden="1" customWidth="1"/>
    <col min="3614" max="3614" width="9.140625" style="101" customWidth="1"/>
    <col min="3615" max="3615" width="23.7109375" style="101" customWidth="1"/>
    <col min="3616" max="3840" width="9.140625" style="101"/>
    <col min="3841" max="3841" width="47.5703125" style="101" customWidth="1"/>
    <col min="3842" max="3842" width="9.42578125" style="101" customWidth="1"/>
    <col min="3843" max="3843" width="1.28515625" style="101" customWidth="1"/>
    <col min="3844" max="3844" width="11" style="101" customWidth="1"/>
    <col min="3845" max="3845" width="9.42578125" style="101" customWidth="1"/>
    <col min="3846" max="3846" width="10.85546875" style="101" customWidth="1"/>
    <col min="3847" max="3847" width="8" style="101" customWidth="1"/>
    <col min="3848" max="3851" width="0" style="101" hidden="1" customWidth="1"/>
    <col min="3852" max="3852" width="1.28515625" style="101" customWidth="1"/>
    <col min="3853" max="3853" width="11" style="101" customWidth="1"/>
    <col min="3854" max="3854" width="9.42578125" style="101" customWidth="1"/>
    <col min="3855" max="3855" width="10.85546875" style="101" customWidth="1"/>
    <col min="3856" max="3856" width="8" style="101" customWidth="1"/>
    <col min="3857" max="3861" width="0" style="101" hidden="1" customWidth="1"/>
    <col min="3862" max="3862" width="0.85546875" style="101" customWidth="1"/>
    <col min="3863" max="3863" width="11" style="101" customWidth="1"/>
    <col min="3864" max="3864" width="9.42578125" style="101" customWidth="1"/>
    <col min="3865" max="3865" width="10.85546875" style="101" customWidth="1"/>
    <col min="3866" max="3866" width="8" style="101" customWidth="1"/>
    <col min="3867" max="3869" width="0" style="101" hidden="1" customWidth="1"/>
    <col min="3870" max="3870" width="9.140625" style="101" customWidth="1"/>
    <col min="3871" max="3871" width="23.7109375" style="101" customWidth="1"/>
    <col min="3872" max="4096" width="9.140625" style="101"/>
    <col min="4097" max="4097" width="47.5703125" style="101" customWidth="1"/>
    <col min="4098" max="4098" width="9.42578125" style="101" customWidth="1"/>
    <col min="4099" max="4099" width="1.28515625" style="101" customWidth="1"/>
    <col min="4100" max="4100" width="11" style="101" customWidth="1"/>
    <col min="4101" max="4101" width="9.42578125" style="101" customWidth="1"/>
    <col min="4102" max="4102" width="10.85546875" style="101" customWidth="1"/>
    <col min="4103" max="4103" width="8" style="101" customWidth="1"/>
    <col min="4104" max="4107" width="0" style="101" hidden="1" customWidth="1"/>
    <col min="4108" max="4108" width="1.28515625" style="101" customWidth="1"/>
    <col min="4109" max="4109" width="11" style="101" customWidth="1"/>
    <col min="4110" max="4110" width="9.42578125" style="101" customWidth="1"/>
    <col min="4111" max="4111" width="10.85546875" style="101" customWidth="1"/>
    <col min="4112" max="4112" width="8" style="101" customWidth="1"/>
    <col min="4113" max="4117" width="0" style="101" hidden="1" customWidth="1"/>
    <col min="4118" max="4118" width="0.85546875" style="101" customWidth="1"/>
    <col min="4119" max="4119" width="11" style="101" customWidth="1"/>
    <col min="4120" max="4120" width="9.42578125" style="101" customWidth="1"/>
    <col min="4121" max="4121" width="10.85546875" style="101" customWidth="1"/>
    <col min="4122" max="4122" width="8" style="101" customWidth="1"/>
    <col min="4123" max="4125" width="0" style="101" hidden="1" customWidth="1"/>
    <col min="4126" max="4126" width="9.140625" style="101" customWidth="1"/>
    <col min="4127" max="4127" width="23.7109375" style="101" customWidth="1"/>
    <col min="4128" max="4352" width="9.140625" style="101"/>
    <col min="4353" max="4353" width="47.5703125" style="101" customWidth="1"/>
    <col min="4354" max="4354" width="9.42578125" style="101" customWidth="1"/>
    <col min="4355" max="4355" width="1.28515625" style="101" customWidth="1"/>
    <col min="4356" max="4356" width="11" style="101" customWidth="1"/>
    <col min="4357" max="4357" width="9.42578125" style="101" customWidth="1"/>
    <col min="4358" max="4358" width="10.85546875" style="101" customWidth="1"/>
    <col min="4359" max="4359" width="8" style="101" customWidth="1"/>
    <col min="4360" max="4363" width="0" style="101" hidden="1" customWidth="1"/>
    <col min="4364" max="4364" width="1.28515625" style="101" customWidth="1"/>
    <col min="4365" max="4365" width="11" style="101" customWidth="1"/>
    <col min="4366" max="4366" width="9.42578125" style="101" customWidth="1"/>
    <col min="4367" max="4367" width="10.85546875" style="101" customWidth="1"/>
    <col min="4368" max="4368" width="8" style="101" customWidth="1"/>
    <col min="4369" max="4373" width="0" style="101" hidden="1" customWidth="1"/>
    <col min="4374" max="4374" width="0.85546875" style="101" customWidth="1"/>
    <col min="4375" max="4375" width="11" style="101" customWidth="1"/>
    <col min="4376" max="4376" width="9.42578125" style="101" customWidth="1"/>
    <col min="4377" max="4377" width="10.85546875" style="101" customWidth="1"/>
    <col min="4378" max="4378" width="8" style="101" customWidth="1"/>
    <col min="4379" max="4381" width="0" style="101" hidden="1" customWidth="1"/>
    <col min="4382" max="4382" width="9.140625" style="101" customWidth="1"/>
    <col min="4383" max="4383" width="23.7109375" style="101" customWidth="1"/>
    <col min="4384" max="4608" width="9.140625" style="101"/>
    <col min="4609" max="4609" width="47.5703125" style="101" customWidth="1"/>
    <col min="4610" max="4610" width="9.42578125" style="101" customWidth="1"/>
    <col min="4611" max="4611" width="1.28515625" style="101" customWidth="1"/>
    <col min="4612" max="4612" width="11" style="101" customWidth="1"/>
    <col min="4613" max="4613" width="9.42578125" style="101" customWidth="1"/>
    <col min="4614" max="4614" width="10.85546875" style="101" customWidth="1"/>
    <col min="4615" max="4615" width="8" style="101" customWidth="1"/>
    <col min="4616" max="4619" width="0" style="101" hidden="1" customWidth="1"/>
    <col min="4620" max="4620" width="1.28515625" style="101" customWidth="1"/>
    <col min="4621" max="4621" width="11" style="101" customWidth="1"/>
    <col min="4622" max="4622" width="9.42578125" style="101" customWidth="1"/>
    <col min="4623" max="4623" width="10.85546875" style="101" customWidth="1"/>
    <col min="4624" max="4624" width="8" style="101" customWidth="1"/>
    <col min="4625" max="4629" width="0" style="101" hidden="1" customWidth="1"/>
    <col min="4630" max="4630" width="0.85546875" style="101" customWidth="1"/>
    <col min="4631" max="4631" width="11" style="101" customWidth="1"/>
    <col min="4632" max="4632" width="9.42578125" style="101" customWidth="1"/>
    <col min="4633" max="4633" width="10.85546875" style="101" customWidth="1"/>
    <col min="4634" max="4634" width="8" style="101" customWidth="1"/>
    <col min="4635" max="4637" width="0" style="101" hidden="1" customWidth="1"/>
    <col min="4638" max="4638" width="9.140625" style="101" customWidth="1"/>
    <col min="4639" max="4639" width="23.7109375" style="101" customWidth="1"/>
    <col min="4640" max="4864" width="9.140625" style="101"/>
    <col min="4865" max="4865" width="47.5703125" style="101" customWidth="1"/>
    <col min="4866" max="4866" width="9.42578125" style="101" customWidth="1"/>
    <col min="4867" max="4867" width="1.28515625" style="101" customWidth="1"/>
    <col min="4868" max="4868" width="11" style="101" customWidth="1"/>
    <col min="4869" max="4869" width="9.42578125" style="101" customWidth="1"/>
    <col min="4870" max="4870" width="10.85546875" style="101" customWidth="1"/>
    <col min="4871" max="4871" width="8" style="101" customWidth="1"/>
    <col min="4872" max="4875" width="0" style="101" hidden="1" customWidth="1"/>
    <col min="4876" max="4876" width="1.28515625" style="101" customWidth="1"/>
    <col min="4877" max="4877" width="11" style="101" customWidth="1"/>
    <col min="4878" max="4878" width="9.42578125" style="101" customWidth="1"/>
    <col min="4879" max="4879" width="10.85546875" style="101" customWidth="1"/>
    <col min="4880" max="4880" width="8" style="101" customWidth="1"/>
    <col min="4881" max="4885" width="0" style="101" hidden="1" customWidth="1"/>
    <col min="4886" max="4886" width="0.85546875" style="101" customWidth="1"/>
    <col min="4887" max="4887" width="11" style="101" customWidth="1"/>
    <col min="4888" max="4888" width="9.42578125" style="101" customWidth="1"/>
    <col min="4889" max="4889" width="10.85546875" style="101" customWidth="1"/>
    <col min="4890" max="4890" width="8" style="101" customWidth="1"/>
    <col min="4891" max="4893" width="0" style="101" hidden="1" customWidth="1"/>
    <col min="4894" max="4894" width="9.140625" style="101" customWidth="1"/>
    <col min="4895" max="4895" width="23.7109375" style="101" customWidth="1"/>
    <col min="4896" max="5120" width="9.140625" style="101"/>
    <col min="5121" max="5121" width="47.5703125" style="101" customWidth="1"/>
    <col min="5122" max="5122" width="9.42578125" style="101" customWidth="1"/>
    <col min="5123" max="5123" width="1.28515625" style="101" customWidth="1"/>
    <col min="5124" max="5124" width="11" style="101" customWidth="1"/>
    <col min="5125" max="5125" width="9.42578125" style="101" customWidth="1"/>
    <col min="5126" max="5126" width="10.85546875" style="101" customWidth="1"/>
    <col min="5127" max="5127" width="8" style="101" customWidth="1"/>
    <col min="5128" max="5131" width="0" style="101" hidden="1" customWidth="1"/>
    <col min="5132" max="5132" width="1.28515625" style="101" customWidth="1"/>
    <col min="5133" max="5133" width="11" style="101" customWidth="1"/>
    <col min="5134" max="5134" width="9.42578125" style="101" customWidth="1"/>
    <col min="5135" max="5135" width="10.85546875" style="101" customWidth="1"/>
    <col min="5136" max="5136" width="8" style="101" customWidth="1"/>
    <col min="5137" max="5141" width="0" style="101" hidden="1" customWidth="1"/>
    <col min="5142" max="5142" width="0.85546875" style="101" customWidth="1"/>
    <col min="5143" max="5143" width="11" style="101" customWidth="1"/>
    <col min="5144" max="5144" width="9.42578125" style="101" customWidth="1"/>
    <col min="5145" max="5145" width="10.85546875" style="101" customWidth="1"/>
    <col min="5146" max="5146" width="8" style="101" customWidth="1"/>
    <col min="5147" max="5149" width="0" style="101" hidden="1" customWidth="1"/>
    <col min="5150" max="5150" width="9.140625" style="101" customWidth="1"/>
    <col min="5151" max="5151" width="23.7109375" style="101" customWidth="1"/>
    <col min="5152" max="5376" width="9.140625" style="101"/>
    <col min="5377" max="5377" width="47.5703125" style="101" customWidth="1"/>
    <col min="5378" max="5378" width="9.42578125" style="101" customWidth="1"/>
    <col min="5379" max="5379" width="1.28515625" style="101" customWidth="1"/>
    <col min="5380" max="5380" width="11" style="101" customWidth="1"/>
    <col min="5381" max="5381" width="9.42578125" style="101" customWidth="1"/>
    <col min="5382" max="5382" width="10.85546875" style="101" customWidth="1"/>
    <col min="5383" max="5383" width="8" style="101" customWidth="1"/>
    <col min="5384" max="5387" width="0" style="101" hidden="1" customWidth="1"/>
    <col min="5388" max="5388" width="1.28515625" style="101" customWidth="1"/>
    <col min="5389" max="5389" width="11" style="101" customWidth="1"/>
    <col min="5390" max="5390" width="9.42578125" style="101" customWidth="1"/>
    <col min="5391" max="5391" width="10.85546875" style="101" customWidth="1"/>
    <col min="5392" max="5392" width="8" style="101" customWidth="1"/>
    <col min="5393" max="5397" width="0" style="101" hidden="1" customWidth="1"/>
    <col min="5398" max="5398" width="0.85546875" style="101" customWidth="1"/>
    <col min="5399" max="5399" width="11" style="101" customWidth="1"/>
    <col min="5400" max="5400" width="9.42578125" style="101" customWidth="1"/>
    <col min="5401" max="5401" width="10.85546875" style="101" customWidth="1"/>
    <col min="5402" max="5402" width="8" style="101" customWidth="1"/>
    <col min="5403" max="5405" width="0" style="101" hidden="1" customWidth="1"/>
    <col min="5406" max="5406" width="9.140625" style="101" customWidth="1"/>
    <col min="5407" max="5407" width="23.7109375" style="101" customWidth="1"/>
    <col min="5408" max="5632" width="9.140625" style="101"/>
    <col min="5633" max="5633" width="47.5703125" style="101" customWidth="1"/>
    <col min="5634" max="5634" width="9.42578125" style="101" customWidth="1"/>
    <col min="5635" max="5635" width="1.28515625" style="101" customWidth="1"/>
    <col min="5636" max="5636" width="11" style="101" customWidth="1"/>
    <col min="5637" max="5637" width="9.42578125" style="101" customWidth="1"/>
    <col min="5638" max="5638" width="10.85546875" style="101" customWidth="1"/>
    <col min="5639" max="5639" width="8" style="101" customWidth="1"/>
    <col min="5640" max="5643" width="0" style="101" hidden="1" customWidth="1"/>
    <col min="5644" max="5644" width="1.28515625" style="101" customWidth="1"/>
    <col min="5645" max="5645" width="11" style="101" customWidth="1"/>
    <col min="5646" max="5646" width="9.42578125" style="101" customWidth="1"/>
    <col min="5647" max="5647" width="10.85546875" style="101" customWidth="1"/>
    <col min="5648" max="5648" width="8" style="101" customWidth="1"/>
    <col min="5649" max="5653" width="0" style="101" hidden="1" customWidth="1"/>
    <col min="5654" max="5654" width="0.85546875" style="101" customWidth="1"/>
    <col min="5655" max="5655" width="11" style="101" customWidth="1"/>
    <col min="5656" max="5656" width="9.42578125" style="101" customWidth="1"/>
    <col min="5657" max="5657" width="10.85546875" style="101" customWidth="1"/>
    <col min="5658" max="5658" width="8" style="101" customWidth="1"/>
    <col min="5659" max="5661" width="0" style="101" hidden="1" customWidth="1"/>
    <col min="5662" max="5662" width="9.140625" style="101" customWidth="1"/>
    <col min="5663" max="5663" width="23.7109375" style="101" customWidth="1"/>
    <col min="5664" max="5888" width="9.140625" style="101"/>
    <col min="5889" max="5889" width="47.5703125" style="101" customWidth="1"/>
    <col min="5890" max="5890" width="9.42578125" style="101" customWidth="1"/>
    <col min="5891" max="5891" width="1.28515625" style="101" customWidth="1"/>
    <col min="5892" max="5892" width="11" style="101" customWidth="1"/>
    <col min="5893" max="5893" width="9.42578125" style="101" customWidth="1"/>
    <col min="5894" max="5894" width="10.85546875" style="101" customWidth="1"/>
    <col min="5895" max="5895" width="8" style="101" customWidth="1"/>
    <col min="5896" max="5899" width="0" style="101" hidden="1" customWidth="1"/>
    <col min="5900" max="5900" width="1.28515625" style="101" customWidth="1"/>
    <col min="5901" max="5901" width="11" style="101" customWidth="1"/>
    <col min="5902" max="5902" width="9.42578125" style="101" customWidth="1"/>
    <col min="5903" max="5903" width="10.85546875" style="101" customWidth="1"/>
    <col min="5904" max="5904" width="8" style="101" customWidth="1"/>
    <col min="5905" max="5909" width="0" style="101" hidden="1" customWidth="1"/>
    <col min="5910" max="5910" width="0.85546875" style="101" customWidth="1"/>
    <col min="5911" max="5911" width="11" style="101" customWidth="1"/>
    <col min="5912" max="5912" width="9.42578125" style="101" customWidth="1"/>
    <col min="5913" max="5913" width="10.85546875" style="101" customWidth="1"/>
    <col min="5914" max="5914" width="8" style="101" customWidth="1"/>
    <col min="5915" max="5917" width="0" style="101" hidden="1" customWidth="1"/>
    <col min="5918" max="5918" width="9.140625" style="101" customWidth="1"/>
    <col min="5919" max="5919" width="23.7109375" style="101" customWidth="1"/>
    <col min="5920" max="6144" width="9.140625" style="101"/>
    <col min="6145" max="6145" width="47.5703125" style="101" customWidth="1"/>
    <col min="6146" max="6146" width="9.42578125" style="101" customWidth="1"/>
    <col min="6147" max="6147" width="1.28515625" style="101" customWidth="1"/>
    <col min="6148" max="6148" width="11" style="101" customWidth="1"/>
    <col min="6149" max="6149" width="9.42578125" style="101" customWidth="1"/>
    <col min="6150" max="6150" width="10.85546875" style="101" customWidth="1"/>
    <col min="6151" max="6151" width="8" style="101" customWidth="1"/>
    <col min="6152" max="6155" width="0" style="101" hidden="1" customWidth="1"/>
    <col min="6156" max="6156" width="1.28515625" style="101" customWidth="1"/>
    <col min="6157" max="6157" width="11" style="101" customWidth="1"/>
    <col min="6158" max="6158" width="9.42578125" style="101" customWidth="1"/>
    <col min="6159" max="6159" width="10.85546875" style="101" customWidth="1"/>
    <col min="6160" max="6160" width="8" style="101" customWidth="1"/>
    <col min="6161" max="6165" width="0" style="101" hidden="1" customWidth="1"/>
    <col min="6166" max="6166" width="0.85546875" style="101" customWidth="1"/>
    <col min="6167" max="6167" width="11" style="101" customWidth="1"/>
    <col min="6168" max="6168" width="9.42578125" style="101" customWidth="1"/>
    <col min="6169" max="6169" width="10.85546875" style="101" customWidth="1"/>
    <col min="6170" max="6170" width="8" style="101" customWidth="1"/>
    <col min="6171" max="6173" width="0" style="101" hidden="1" customWidth="1"/>
    <col min="6174" max="6174" width="9.140625" style="101" customWidth="1"/>
    <col min="6175" max="6175" width="23.7109375" style="101" customWidth="1"/>
    <col min="6176" max="6400" width="9.140625" style="101"/>
    <col min="6401" max="6401" width="47.5703125" style="101" customWidth="1"/>
    <col min="6402" max="6402" width="9.42578125" style="101" customWidth="1"/>
    <col min="6403" max="6403" width="1.28515625" style="101" customWidth="1"/>
    <col min="6404" max="6404" width="11" style="101" customWidth="1"/>
    <col min="6405" max="6405" width="9.42578125" style="101" customWidth="1"/>
    <col min="6406" max="6406" width="10.85546875" style="101" customWidth="1"/>
    <col min="6407" max="6407" width="8" style="101" customWidth="1"/>
    <col min="6408" max="6411" width="0" style="101" hidden="1" customWidth="1"/>
    <col min="6412" max="6412" width="1.28515625" style="101" customWidth="1"/>
    <col min="6413" max="6413" width="11" style="101" customWidth="1"/>
    <col min="6414" max="6414" width="9.42578125" style="101" customWidth="1"/>
    <col min="6415" max="6415" width="10.85546875" style="101" customWidth="1"/>
    <col min="6416" max="6416" width="8" style="101" customWidth="1"/>
    <col min="6417" max="6421" width="0" style="101" hidden="1" customWidth="1"/>
    <col min="6422" max="6422" width="0.85546875" style="101" customWidth="1"/>
    <col min="6423" max="6423" width="11" style="101" customWidth="1"/>
    <col min="6424" max="6424" width="9.42578125" style="101" customWidth="1"/>
    <col min="6425" max="6425" width="10.85546875" style="101" customWidth="1"/>
    <col min="6426" max="6426" width="8" style="101" customWidth="1"/>
    <col min="6427" max="6429" width="0" style="101" hidden="1" customWidth="1"/>
    <col min="6430" max="6430" width="9.140625" style="101" customWidth="1"/>
    <col min="6431" max="6431" width="23.7109375" style="101" customWidth="1"/>
    <col min="6432" max="6656" width="9.140625" style="101"/>
    <col min="6657" max="6657" width="47.5703125" style="101" customWidth="1"/>
    <col min="6658" max="6658" width="9.42578125" style="101" customWidth="1"/>
    <col min="6659" max="6659" width="1.28515625" style="101" customWidth="1"/>
    <col min="6660" max="6660" width="11" style="101" customWidth="1"/>
    <col min="6661" max="6661" width="9.42578125" style="101" customWidth="1"/>
    <col min="6662" max="6662" width="10.85546875" style="101" customWidth="1"/>
    <col min="6663" max="6663" width="8" style="101" customWidth="1"/>
    <col min="6664" max="6667" width="0" style="101" hidden="1" customWidth="1"/>
    <col min="6668" max="6668" width="1.28515625" style="101" customWidth="1"/>
    <col min="6669" max="6669" width="11" style="101" customWidth="1"/>
    <col min="6670" max="6670" width="9.42578125" style="101" customWidth="1"/>
    <col min="6671" max="6671" width="10.85546875" style="101" customWidth="1"/>
    <col min="6672" max="6672" width="8" style="101" customWidth="1"/>
    <col min="6673" max="6677" width="0" style="101" hidden="1" customWidth="1"/>
    <col min="6678" max="6678" width="0.85546875" style="101" customWidth="1"/>
    <col min="6679" max="6679" width="11" style="101" customWidth="1"/>
    <col min="6680" max="6680" width="9.42578125" style="101" customWidth="1"/>
    <col min="6681" max="6681" width="10.85546875" style="101" customWidth="1"/>
    <col min="6682" max="6682" width="8" style="101" customWidth="1"/>
    <col min="6683" max="6685" width="0" style="101" hidden="1" customWidth="1"/>
    <col min="6686" max="6686" width="9.140625" style="101" customWidth="1"/>
    <col min="6687" max="6687" width="23.7109375" style="101" customWidth="1"/>
    <col min="6688" max="6912" width="9.140625" style="101"/>
    <col min="6913" max="6913" width="47.5703125" style="101" customWidth="1"/>
    <col min="6914" max="6914" width="9.42578125" style="101" customWidth="1"/>
    <col min="6915" max="6915" width="1.28515625" style="101" customWidth="1"/>
    <col min="6916" max="6916" width="11" style="101" customWidth="1"/>
    <col min="6917" max="6917" width="9.42578125" style="101" customWidth="1"/>
    <col min="6918" max="6918" width="10.85546875" style="101" customWidth="1"/>
    <col min="6919" max="6919" width="8" style="101" customWidth="1"/>
    <col min="6920" max="6923" width="0" style="101" hidden="1" customWidth="1"/>
    <col min="6924" max="6924" width="1.28515625" style="101" customWidth="1"/>
    <col min="6925" max="6925" width="11" style="101" customWidth="1"/>
    <col min="6926" max="6926" width="9.42578125" style="101" customWidth="1"/>
    <col min="6927" max="6927" width="10.85546875" style="101" customWidth="1"/>
    <col min="6928" max="6928" width="8" style="101" customWidth="1"/>
    <col min="6929" max="6933" width="0" style="101" hidden="1" customWidth="1"/>
    <col min="6934" max="6934" width="0.85546875" style="101" customWidth="1"/>
    <col min="6935" max="6935" width="11" style="101" customWidth="1"/>
    <col min="6936" max="6936" width="9.42578125" style="101" customWidth="1"/>
    <col min="6937" max="6937" width="10.85546875" style="101" customWidth="1"/>
    <col min="6938" max="6938" width="8" style="101" customWidth="1"/>
    <col min="6939" max="6941" width="0" style="101" hidden="1" customWidth="1"/>
    <col min="6942" max="6942" width="9.140625" style="101" customWidth="1"/>
    <col min="6943" max="6943" width="23.7109375" style="101" customWidth="1"/>
    <col min="6944" max="7168" width="9.140625" style="101"/>
    <col min="7169" max="7169" width="47.5703125" style="101" customWidth="1"/>
    <col min="7170" max="7170" width="9.42578125" style="101" customWidth="1"/>
    <col min="7171" max="7171" width="1.28515625" style="101" customWidth="1"/>
    <col min="7172" max="7172" width="11" style="101" customWidth="1"/>
    <col min="7173" max="7173" width="9.42578125" style="101" customWidth="1"/>
    <col min="7174" max="7174" width="10.85546875" style="101" customWidth="1"/>
    <col min="7175" max="7175" width="8" style="101" customWidth="1"/>
    <col min="7176" max="7179" width="0" style="101" hidden="1" customWidth="1"/>
    <col min="7180" max="7180" width="1.28515625" style="101" customWidth="1"/>
    <col min="7181" max="7181" width="11" style="101" customWidth="1"/>
    <col min="7182" max="7182" width="9.42578125" style="101" customWidth="1"/>
    <col min="7183" max="7183" width="10.85546875" style="101" customWidth="1"/>
    <col min="7184" max="7184" width="8" style="101" customWidth="1"/>
    <col min="7185" max="7189" width="0" style="101" hidden="1" customWidth="1"/>
    <col min="7190" max="7190" width="0.85546875" style="101" customWidth="1"/>
    <col min="7191" max="7191" width="11" style="101" customWidth="1"/>
    <col min="7192" max="7192" width="9.42578125" style="101" customWidth="1"/>
    <col min="7193" max="7193" width="10.85546875" style="101" customWidth="1"/>
    <col min="7194" max="7194" width="8" style="101" customWidth="1"/>
    <col min="7195" max="7197" width="0" style="101" hidden="1" customWidth="1"/>
    <col min="7198" max="7198" width="9.140625" style="101" customWidth="1"/>
    <col min="7199" max="7199" width="23.7109375" style="101" customWidth="1"/>
    <col min="7200" max="7424" width="9.140625" style="101"/>
    <col min="7425" max="7425" width="47.5703125" style="101" customWidth="1"/>
    <col min="7426" max="7426" width="9.42578125" style="101" customWidth="1"/>
    <col min="7427" max="7427" width="1.28515625" style="101" customWidth="1"/>
    <col min="7428" max="7428" width="11" style="101" customWidth="1"/>
    <col min="7429" max="7429" width="9.42578125" style="101" customWidth="1"/>
    <col min="7430" max="7430" width="10.85546875" style="101" customWidth="1"/>
    <col min="7431" max="7431" width="8" style="101" customWidth="1"/>
    <col min="7432" max="7435" width="0" style="101" hidden="1" customWidth="1"/>
    <col min="7436" max="7436" width="1.28515625" style="101" customWidth="1"/>
    <col min="7437" max="7437" width="11" style="101" customWidth="1"/>
    <col min="7438" max="7438" width="9.42578125" style="101" customWidth="1"/>
    <col min="7439" max="7439" width="10.85546875" style="101" customWidth="1"/>
    <col min="7440" max="7440" width="8" style="101" customWidth="1"/>
    <col min="7441" max="7445" width="0" style="101" hidden="1" customWidth="1"/>
    <col min="7446" max="7446" width="0.85546875" style="101" customWidth="1"/>
    <col min="7447" max="7447" width="11" style="101" customWidth="1"/>
    <col min="7448" max="7448" width="9.42578125" style="101" customWidth="1"/>
    <col min="7449" max="7449" width="10.85546875" style="101" customWidth="1"/>
    <col min="7450" max="7450" width="8" style="101" customWidth="1"/>
    <col min="7451" max="7453" width="0" style="101" hidden="1" customWidth="1"/>
    <col min="7454" max="7454" width="9.140625" style="101" customWidth="1"/>
    <col min="7455" max="7455" width="23.7109375" style="101" customWidth="1"/>
    <col min="7456" max="7680" width="9.140625" style="101"/>
    <col min="7681" max="7681" width="47.5703125" style="101" customWidth="1"/>
    <col min="7682" max="7682" width="9.42578125" style="101" customWidth="1"/>
    <col min="7683" max="7683" width="1.28515625" style="101" customWidth="1"/>
    <col min="7684" max="7684" width="11" style="101" customWidth="1"/>
    <col min="7685" max="7685" width="9.42578125" style="101" customWidth="1"/>
    <col min="7686" max="7686" width="10.85546875" style="101" customWidth="1"/>
    <col min="7687" max="7687" width="8" style="101" customWidth="1"/>
    <col min="7688" max="7691" width="0" style="101" hidden="1" customWidth="1"/>
    <col min="7692" max="7692" width="1.28515625" style="101" customWidth="1"/>
    <col min="7693" max="7693" width="11" style="101" customWidth="1"/>
    <col min="7694" max="7694" width="9.42578125" style="101" customWidth="1"/>
    <col min="7695" max="7695" width="10.85546875" style="101" customWidth="1"/>
    <col min="7696" max="7696" width="8" style="101" customWidth="1"/>
    <col min="7697" max="7701" width="0" style="101" hidden="1" customWidth="1"/>
    <col min="7702" max="7702" width="0.85546875" style="101" customWidth="1"/>
    <col min="7703" max="7703" width="11" style="101" customWidth="1"/>
    <col min="7704" max="7704" width="9.42578125" style="101" customWidth="1"/>
    <col min="7705" max="7705" width="10.85546875" style="101" customWidth="1"/>
    <col min="7706" max="7706" width="8" style="101" customWidth="1"/>
    <col min="7707" max="7709" width="0" style="101" hidden="1" customWidth="1"/>
    <col min="7710" max="7710" width="9.140625" style="101" customWidth="1"/>
    <col min="7711" max="7711" width="23.7109375" style="101" customWidth="1"/>
    <col min="7712" max="7936" width="9.140625" style="101"/>
    <col min="7937" max="7937" width="47.5703125" style="101" customWidth="1"/>
    <col min="7938" max="7938" width="9.42578125" style="101" customWidth="1"/>
    <col min="7939" max="7939" width="1.28515625" style="101" customWidth="1"/>
    <col min="7940" max="7940" width="11" style="101" customWidth="1"/>
    <col min="7941" max="7941" width="9.42578125" style="101" customWidth="1"/>
    <col min="7942" max="7942" width="10.85546875" style="101" customWidth="1"/>
    <col min="7943" max="7943" width="8" style="101" customWidth="1"/>
    <col min="7944" max="7947" width="0" style="101" hidden="1" customWidth="1"/>
    <col min="7948" max="7948" width="1.28515625" style="101" customWidth="1"/>
    <col min="7949" max="7949" width="11" style="101" customWidth="1"/>
    <col min="7950" max="7950" width="9.42578125" style="101" customWidth="1"/>
    <col min="7951" max="7951" width="10.85546875" style="101" customWidth="1"/>
    <col min="7952" max="7952" width="8" style="101" customWidth="1"/>
    <col min="7953" max="7957" width="0" style="101" hidden="1" customWidth="1"/>
    <col min="7958" max="7958" width="0.85546875" style="101" customWidth="1"/>
    <col min="7959" max="7959" width="11" style="101" customWidth="1"/>
    <col min="7960" max="7960" width="9.42578125" style="101" customWidth="1"/>
    <col min="7961" max="7961" width="10.85546875" style="101" customWidth="1"/>
    <col min="7962" max="7962" width="8" style="101" customWidth="1"/>
    <col min="7963" max="7965" width="0" style="101" hidden="1" customWidth="1"/>
    <col min="7966" max="7966" width="9.140625" style="101" customWidth="1"/>
    <col min="7967" max="7967" width="23.7109375" style="101" customWidth="1"/>
    <col min="7968" max="8192" width="9.140625" style="101"/>
    <col min="8193" max="8193" width="47.5703125" style="101" customWidth="1"/>
    <col min="8194" max="8194" width="9.42578125" style="101" customWidth="1"/>
    <col min="8195" max="8195" width="1.28515625" style="101" customWidth="1"/>
    <col min="8196" max="8196" width="11" style="101" customWidth="1"/>
    <col min="8197" max="8197" width="9.42578125" style="101" customWidth="1"/>
    <col min="8198" max="8198" width="10.85546875" style="101" customWidth="1"/>
    <col min="8199" max="8199" width="8" style="101" customWidth="1"/>
    <col min="8200" max="8203" width="0" style="101" hidden="1" customWidth="1"/>
    <col min="8204" max="8204" width="1.28515625" style="101" customWidth="1"/>
    <col min="8205" max="8205" width="11" style="101" customWidth="1"/>
    <col min="8206" max="8206" width="9.42578125" style="101" customWidth="1"/>
    <col min="8207" max="8207" width="10.85546875" style="101" customWidth="1"/>
    <col min="8208" max="8208" width="8" style="101" customWidth="1"/>
    <col min="8209" max="8213" width="0" style="101" hidden="1" customWidth="1"/>
    <col min="8214" max="8214" width="0.85546875" style="101" customWidth="1"/>
    <col min="8215" max="8215" width="11" style="101" customWidth="1"/>
    <col min="8216" max="8216" width="9.42578125" style="101" customWidth="1"/>
    <col min="8217" max="8217" width="10.85546875" style="101" customWidth="1"/>
    <col min="8218" max="8218" width="8" style="101" customWidth="1"/>
    <col min="8219" max="8221" width="0" style="101" hidden="1" customWidth="1"/>
    <col min="8222" max="8222" width="9.140625" style="101" customWidth="1"/>
    <col min="8223" max="8223" width="23.7109375" style="101" customWidth="1"/>
    <col min="8224" max="8448" width="9.140625" style="101"/>
    <col min="8449" max="8449" width="47.5703125" style="101" customWidth="1"/>
    <col min="8450" max="8450" width="9.42578125" style="101" customWidth="1"/>
    <col min="8451" max="8451" width="1.28515625" style="101" customWidth="1"/>
    <col min="8452" max="8452" width="11" style="101" customWidth="1"/>
    <col min="8453" max="8453" width="9.42578125" style="101" customWidth="1"/>
    <col min="8454" max="8454" width="10.85546875" style="101" customWidth="1"/>
    <col min="8455" max="8455" width="8" style="101" customWidth="1"/>
    <col min="8456" max="8459" width="0" style="101" hidden="1" customWidth="1"/>
    <col min="8460" max="8460" width="1.28515625" style="101" customWidth="1"/>
    <col min="8461" max="8461" width="11" style="101" customWidth="1"/>
    <col min="8462" max="8462" width="9.42578125" style="101" customWidth="1"/>
    <col min="8463" max="8463" width="10.85546875" style="101" customWidth="1"/>
    <col min="8464" max="8464" width="8" style="101" customWidth="1"/>
    <col min="8465" max="8469" width="0" style="101" hidden="1" customWidth="1"/>
    <col min="8470" max="8470" width="0.85546875" style="101" customWidth="1"/>
    <col min="8471" max="8471" width="11" style="101" customWidth="1"/>
    <col min="8472" max="8472" width="9.42578125" style="101" customWidth="1"/>
    <col min="8473" max="8473" width="10.85546875" style="101" customWidth="1"/>
    <col min="8474" max="8474" width="8" style="101" customWidth="1"/>
    <col min="8475" max="8477" width="0" style="101" hidden="1" customWidth="1"/>
    <col min="8478" max="8478" width="9.140625" style="101" customWidth="1"/>
    <col min="8479" max="8479" width="23.7109375" style="101" customWidth="1"/>
    <col min="8480" max="8704" width="9.140625" style="101"/>
    <col min="8705" max="8705" width="47.5703125" style="101" customWidth="1"/>
    <col min="8706" max="8706" width="9.42578125" style="101" customWidth="1"/>
    <col min="8707" max="8707" width="1.28515625" style="101" customWidth="1"/>
    <col min="8708" max="8708" width="11" style="101" customWidth="1"/>
    <col min="8709" max="8709" width="9.42578125" style="101" customWidth="1"/>
    <col min="8710" max="8710" width="10.85546875" style="101" customWidth="1"/>
    <col min="8711" max="8711" width="8" style="101" customWidth="1"/>
    <col min="8712" max="8715" width="0" style="101" hidden="1" customWidth="1"/>
    <col min="8716" max="8716" width="1.28515625" style="101" customWidth="1"/>
    <col min="8717" max="8717" width="11" style="101" customWidth="1"/>
    <col min="8718" max="8718" width="9.42578125" style="101" customWidth="1"/>
    <col min="8719" max="8719" width="10.85546875" style="101" customWidth="1"/>
    <col min="8720" max="8720" width="8" style="101" customWidth="1"/>
    <col min="8721" max="8725" width="0" style="101" hidden="1" customWidth="1"/>
    <col min="8726" max="8726" width="0.85546875" style="101" customWidth="1"/>
    <col min="8727" max="8727" width="11" style="101" customWidth="1"/>
    <col min="8728" max="8728" width="9.42578125" style="101" customWidth="1"/>
    <col min="8729" max="8729" width="10.85546875" style="101" customWidth="1"/>
    <col min="8730" max="8730" width="8" style="101" customWidth="1"/>
    <col min="8731" max="8733" width="0" style="101" hidden="1" customWidth="1"/>
    <col min="8734" max="8734" width="9.140625" style="101" customWidth="1"/>
    <col min="8735" max="8735" width="23.7109375" style="101" customWidth="1"/>
    <col min="8736" max="8960" width="9.140625" style="101"/>
    <col min="8961" max="8961" width="47.5703125" style="101" customWidth="1"/>
    <col min="8962" max="8962" width="9.42578125" style="101" customWidth="1"/>
    <col min="8963" max="8963" width="1.28515625" style="101" customWidth="1"/>
    <col min="8964" max="8964" width="11" style="101" customWidth="1"/>
    <col min="8965" max="8965" width="9.42578125" style="101" customWidth="1"/>
    <col min="8966" max="8966" width="10.85546875" style="101" customWidth="1"/>
    <col min="8967" max="8967" width="8" style="101" customWidth="1"/>
    <col min="8968" max="8971" width="0" style="101" hidden="1" customWidth="1"/>
    <col min="8972" max="8972" width="1.28515625" style="101" customWidth="1"/>
    <col min="8973" max="8973" width="11" style="101" customWidth="1"/>
    <col min="8974" max="8974" width="9.42578125" style="101" customWidth="1"/>
    <col min="8975" max="8975" width="10.85546875" style="101" customWidth="1"/>
    <col min="8976" max="8976" width="8" style="101" customWidth="1"/>
    <col min="8977" max="8981" width="0" style="101" hidden="1" customWidth="1"/>
    <col min="8982" max="8982" width="0.85546875" style="101" customWidth="1"/>
    <col min="8983" max="8983" width="11" style="101" customWidth="1"/>
    <col min="8984" max="8984" width="9.42578125" style="101" customWidth="1"/>
    <col min="8985" max="8985" width="10.85546875" style="101" customWidth="1"/>
    <col min="8986" max="8986" width="8" style="101" customWidth="1"/>
    <col min="8987" max="8989" width="0" style="101" hidden="1" customWidth="1"/>
    <col min="8990" max="8990" width="9.140625" style="101" customWidth="1"/>
    <col min="8991" max="8991" width="23.7109375" style="101" customWidth="1"/>
    <col min="8992" max="9216" width="9.140625" style="101"/>
    <col min="9217" max="9217" width="47.5703125" style="101" customWidth="1"/>
    <col min="9218" max="9218" width="9.42578125" style="101" customWidth="1"/>
    <col min="9219" max="9219" width="1.28515625" style="101" customWidth="1"/>
    <col min="9220" max="9220" width="11" style="101" customWidth="1"/>
    <col min="9221" max="9221" width="9.42578125" style="101" customWidth="1"/>
    <col min="9222" max="9222" width="10.85546875" style="101" customWidth="1"/>
    <col min="9223" max="9223" width="8" style="101" customWidth="1"/>
    <col min="9224" max="9227" width="0" style="101" hidden="1" customWidth="1"/>
    <col min="9228" max="9228" width="1.28515625" style="101" customWidth="1"/>
    <col min="9229" max="9229" width="11" style="101" customWidth="1"/>
    <col min="9230" max="9230" width="9.42578125" style="101" customWidth="1"/>
    <col min="9231" max="9231" width="10.85546875" style="101" customWidth="1"/>
    <col min="9232" max="9232" width="8" style="101" customWidth="1"/>
    <col min="9233" max="9237" width="0" style="101" hidden="1" customWidth="1"/>
    <col min="9238" max="9238" width="0.85546875" style="101" customWidth="1"/>
    <col min="9239" max="9239" width="11" style="101" customWidth="1"/>
    <col min="9240" max="9240" width="9.42578125" style="101" customWidth="1"/>
    <col min="9241" max="9241" width="10.85546875" style="101" customWidth="1"/>
    <col min="9242" max="9242" width="8" style="101" customWidth="1"/>
    <col min="9243" max="9245" width="0" style="101" hidden="1" customWidth="1"/>
    <col min="9246" max="9246" width="9.140625" style="101" customWidth="1"/>
    <col min="9247" max="9247" width="23.7109375" style="101" customWidth="1"/>
    <col min="9248" max="9472" width="9.140625" style="101"/>
    <col min="9473" max="9473" width="47.5703125" style="101" customWidth="1"/>
    <col min="9474" max="9474" width="9.42578125" style="101" customWidth="1"/>
    <col min="9475" max="9475" width="1.28515625" style="101" customWidth="1"/>
    <col min="9476" max="9476" width="11" style="101" customWidth="1"/>
    <col min="9477" max="9477" width="9.42578125" style="101" customWidth="1"/>
    <col min="9478" max="9478" width="10.85546875" style="101" customWidth="1"/>
    <col min="9479" max="9479" width="8" style="101" customWidth="1"/>
    <col min="9480" max="9483" width="0" style="101" hidden="1" customWidth="1"/>
    <col min="9484" max="9484" width="1.28515625" style="101" customWidth="1"/>
    <col min="9485" max="9485" width="11" style="101" customWidth="1"/>
    <col min="9486" max="9486" width="9.42578125" style="101" customWidth="1"/>
    <col min="9487" max="9487" width="10.85546875" style="101" customWidth="1"/>
    <col min="9488" max="9488" width="8" style="101" customWidth="1"/>
    <col min="9489" max="9493" width="0" style="101" hidden="1" customWidth="1"/>
    <col min="9494" max="9494" width="0.85546875" style="101" customWidth="1"/>
    <col min="9495" max="9495" width="11" style="101" customWidth="1"/>
    <col min="9496" max="9496" width="9.42578125" style="101" customWidth="1"/>
    <col min="9497" max="9497" width="10.85546875" style="101" customWidth="1"/>
    <col min="9498" max="9498" width="8" style="101" customWidth="1"/>
    <col min="9499" max="9501" width="0" style="101" hidden="1" customWidth="1"/>
    <col min="9502" max="9502" width="9.140625" style="101" customWidth="1"/>
    <col min="9503" max="9503" width="23.7109375" style="101" customWidth="1"/>
    <col min="9504" max="9728" width="9.140625" style="101"/>
    <col min="9729" max="9729" width="47.5703125" style="101" customWidth="1"/>
    <col min="9730" max="9730" width="9.42578125" style="101" customWidth="1"/>
    <col min="9731" max="9731" width="1.28515625" style="101" customWidth="1"/>
    <col min="9732" max="9732" width="11" style="101" customWidth="1"/>
    <col min="9733" max="9733" width="9.42578125" style="101" customWidth="1"/>
    <col min="9734" max="9734" width="10.85546875" style="101" customWidth="1"/>
    <col min="9735" max="9735" width="8" style="101" customWidth="1"/>
    <col min="9736" max="9739" width="0" style="101" hidden="1" customWidth="1"/>
    <col min="9740" max="9740" width="1.28515625" style="101" customWidth="1"/>
    <col min="9741" max="9741" width="11" style="101" customWidth="1"/>
    <col min="9742" max="9742" width="9.42578125" style="101" customWidth="1"/>
    <col min="9743" max="9743" width="10.85546875" style="101" customWidth="1"/>
    <col min="9744" max="9744" width="8" style="101" customWidth="1"/>
    <col min="9745" max="9749" width="0" style="101" hidden="1" customWidth="1"/>
    <col min="9750" max="9750" width="0.85546875" style="101" customWidth="1"/>
    <col min="9751" max="9751" width="11" style="101" customWidth="1"/>
    <col min="9752" max="9752" width="9.42578125" style="101" customWidth="1"/>
    <col min="9753" max="9753" width="10.85546875" style="101" customWidth="1"/>
    <col min="9754" max="9754" width="8" style="101" customWidth="1"/>
    <col min="9755" max="9757" width="0" style="101" hidden="1" customWidth="1"/>
    <col min="9758" max="9758" width="9.140625" style="101" customWidth="1"/>
    <col min="9759" max="9759" width="23.7109375" style="101" customWidth="1"/>
    <col min="9760" max="9984" width="9.140625" style="101"/>
    <col min="9985" max="9985" width="47.5703125" style="101" customWidth="1"/>
    <col min="9986" max="9986" width="9.42578125" style="101" customWidth="1"/>
    <col min="9987" max="9987" width="1.28515625" style="101" customWidth="1"/>
    <col min="9988" max="9988" width="11" style="101" customWidth="1"/>
    <col min="9989" max="9989" width="9.42578125" style="101" customWidth="1"/>
    <col min="9990" max="9990" width="10.85546875" style="101" customWidth="1"/>
    <col min="9991" max="9991" width="8" style="101" customWidth="1"/>
    <col min="9992" max="9995" width="0" style="101" hidden="1" customWidth="1"/>
    <col min="9996" max="9996" width="1.28515625" style="101" customWidth="1"/>
    <col min="9997" max="9997" width="11" style="101" customWidth="1"/>
    <col min="9998" max="9998" width="9.42578125" style="101" customWidth="1"/>
    <col min="9999" max="9999" width="10.85546875" style="101" customWidth="1"/>
    <col min="10000" max="10000" width="8" style="101" customWidth="1"/>
    <col min="10001" max="10005" width="0" style="101" hidden="1" customWidth="1"/>
    <col min="10006" max="10006" width="0.85546875" style="101" customWidth="1"/>
    <col min="10007" max="10007" width="11" style="101" customWidth="1"/>
    <col min="10008" max="10008" width="9.42578125" style="101" customWidth="1"/>
    <col min="10009" max="10009" width="10.85546875" style="101" customWidth="1"/>
    <col min="10010" max="10010" width="8" style="101" customWidth="1"/>
    <col min="10011" max="10013" width="0" style="101" hidden="1" customWidth="1"/>
    <col min="10014" max="10014" width="9.140625" style="101" customWidth="1"/>
    <col min="10015" max="10015" width="23.7109375" style="101" customWidth="1"/>
    <col min="10016" max="10240" width="9.140625" style="101"/>
    <col min="10241" max="10241" width="47.5703125" style="101" customWidth="1"/>
    <col min="10242" max="10242" width="9.42578125" style="101" customWidth="1"/>
    <col min="10243" max="10243" width="1.28515625" style="101" customWidth="1"/>
    <col min="10244" max="10244" width="11" style="101" customWidth="1"/>
    <col min="10245" max="10245" width="9.42578125" style="101" customWidth="1"/>
    <col min="10246" max="10246" width="10.85546875" style="101" customWidth="1"/>
    <col min="10247" max="10247" width="8" style="101" customWidth="1"/>
    <col min="10248" max="10251" width="0" style="101" hidden="1" customWidth="1"/>
    <col min="10252" max="10252" width="1.28515625" style="101" customWidth="1"/>
    <col min="10253" max="10253" width="11" style="101" customWidth="1"/>
    <col min="10254" max="10254" width="9.42578125" style="101" customWidth="1"/>
    <col min="10255" max="10255" width="10.85546875" style="101" customWidth="1"/>
    <col min="10256" max="10256" width="8" style="101" customWidth="1"/>
    <col min="10257" max="10261" width="0" style="101" hidden="1" customWidth="1"/>
    <col min="10262" max="10262" width="0.85546875" style="101" customWidth="1"/>
    <col min="10263" max="10263" width="11" style="101" customWidth="1"/>
    <col min="10264" max="10264" width="9.42578125" style="101" customWidth="1"/>
    <col min="10265" max="10265" width="10.85546875" style="101" customWidth="1"/>
    <col min="10266" max="10266" width="8" style="101" customWidth="1"/>
    <col min="10267" max="10269" width="0" style="101" hidden="1" customWidth="1"/>
    <col min="10270" max="10270" width="9.140625" style="101" customWidth="1"/>
    <col min="10271" max="10271" width="23.7109375" style="101" customWidth="1"/>
    <col min="10272" max="10496" width="9.140625" style="101"/>
    <col min="10497" max="10497" width="47.5703125" style="101" customWidth="1"/>
    <col min="10498" max="10498" width="9.42578125" style="101" customWidth="1"/>
    <col min="10499" max="10499" width="1.28515625" style="101" customWidth="1"/>
    <col min="10500" max="10500" width="11" style="101" customWidth="1"/>
    <col min="10501" max="10501" width="9.42578125" style="101" customWidth="1"/>
    <col min="10502" max="10502" width="10.85546875" style="101" customWidth="1"/>
    <col min="10503" max="10503" width="8" style="101" customWidth="1"/>
    <col min="10504" max="10507" width="0" style="101" hidden="1" customWidth="1"/>
    <col min="10508" max="10508" width="1.28515625" style="101" customWidth="1"/>
    <col min="10509" max="10509" width="11" style="101" customWidth="1"/>
    <col min="10510" max="10510" width="9.42578125" style="101" customWidth="1"/>
    <col min="10511" max="10511" width="10.85546875" style="101" customWidth="1"/>
    <col min="10512" max="10512" width="8" style="101" customWidth="1"/>
    <col min="10513" max="10517" width="0" style="101" hidden="1" customWidth="1"/>
    <col min="10518" max="10518" width="0.85546875" style="101" customWidth="1"/>
    <col min="10519" max="10519" width="11" style="101" customWidth="1"/>
    <col min="10520" max="10520" width="9.42578125" style="101" customWidth="1"/>
    <col min="10521" max="10521" width="10.85546875" style="101" customWidth="1"/>
    <col min="10522" max="10522" width="8" style="101" customWidth="1"/>
    <col min="10523" max="10525" width="0" style="101" hidden="1" customWidth="1"/>
    <col min="10526" max="10526" width="9.140625" style="101" customWidth="1"/>
    <col min="10527" max="10527" width="23.7109375" style="101" customWidth="1"/>
    <col min="10528" max="10752" width="9.140625" style="101"/>
    <col min="10753" max="10753" width="47.5703125" style="101" customWidth="1"/>
    <col min="10754" max="10754" width="9.42578125" style="101" customWidth="1"/>
    <col min="10755" max="10755" width="1.28515625" style="101" customWidth="1"/>
    <col min="10756" max="10756" width="11" style="101" customWidth="1"/>
    <col min="10757" max="10757" width="9.42578125" style="101" customWidth="1"/>
    <col min="10758" max="10758" width="10.85546875" style="101" customWidth="1"/>
    <col min="10759" max="10759" width="8" style="101" customWidth="1"/>
    <col min="10760" max="10763" width="0" style="101" hidden="1" customWidth="1"/>
    <col min="10764" max="10764" width="1.28515625" style="101" customWidth="1"/>
    <col min="10765" max="10765" width="11" style="101" customWidth="1"/>
    <col min="10766" max="10766" width="9.42578125" style="101" customWidth="1"/>
    <col min="10767" max="10767" width="10.85546875" style="101" customWidth="1"/>
    <col min="10768" max="10768" width="8" style="101" customWidth="1"/>
    <col min="10769" max="10773" width="0" style="101" hidden="1" customWidth="1"/>
    <col min="10774" max="10774" width="0.85546875" style="101" customWidth="1"/>
    <col min="10775" max="10775" width="11" style="101" customWidth="1"/>
    <col min="10776" max="10776" width="9.42578125" style="101" customWidth="1"/>
    <col min="10777" max="10777" width="10.85546875" style="101" customWidth="1"/>
    <col min="10778" max="10778" width="8" style="101" customWidth="1"/>
    <col min="10779" max="10781" width="0" style="101" hidden="1" customWidth="1"/>
    <col min="10782" max="10782" width="9.140625" style="101" customWidth="1"/>
    <col min="10783" max="10783" width="23.7109375" style="101" customWidth="1"/>
    <col min="10784" max="11008" width="9.140625" style="101"/>
    <col min="11009" max="11009" width="47.5703125" style="101" customWidth="1"/>
    <col min="11010" max="11010" width="9.42578125" style="101" customWidth="1"/>
    <col min="11011" max="11011" width="1.28515625" style="101" customWidth="1"/>
    <col min="11012" max="11012" width="11" style="101" customWidth="1"/>
    <col min="11013" max="11013" width="9.42578125" style="101" customWidth="1"/>
    <col min="11014" max="11014" width="10.85546875" style="101" customWidth="1"/>
    <col min="11015" max="11015" width="8" style="101" customWidth="1"/>
    <col min="11016" max="11019" width="0" style="101" hidden="1" customWidth="1"/>
    <col min="11020" max="11020" width="1.28515625" style="101" customWidth="1"/>
    <col min="11021" max="11021" width="11" style="101" customWidth="1"/>
    <col min="11022" max="11022" width="9.42578125" style="101" customWidth="1"/>
    <col min="11023" max="11023" width="10.85546875" style="101" customWidth="1"/>
    <col min="11024" max="11024" width="8" style="101" customWidth="1"/>
    <col min="11025" max="11029" width="0" style="101" hidden="1" customWidth="1"/>
    <col min="11030" max="11030" width="0.85546875" style="101" customWidth="1"/>
    <col min="11031" max="11031" width="11" style="101" customWidth="1"/>
    <col min="11032" max="11032" width="9.42578125" style="101" customWidth="1"/>
    <col min="11033" max="11033" width="10.85546875" style="101" customWidth="1"/>
    <col min="11034" max="11034" width="8" style="101" customWidth="1"/>
    <col min="11035" max="11037" width="0" style="101" hidden="1" customWidth="1"/>
    <col min="11038" max="11038" width="9.140625" style="101" customWidth="1"/>
    <col min="11039" max="11039" width="23.7109375" style="101" customWidth="1"/>
    <col min="11040" max="11264" width="9.140625" style="101"/>
    <col min="11265" max="11265" width="47.5703125" style="101" customWidth="1"/>
    <col min="11266" max="11266" width="9.42578125" style="101" customWidth="1"/>
    <col min="11267" max="11267" width="1.28515625" style="101" customWidth="1"/>
    <col min="11268" max="11268" width="11" style="101" customWidth="1"/>
    <col min="11269" max="11269" width="9.42578125" style="101" customWidth="1"/>
    <col min="11270" max="11270" width="10.85546875" style="101" customWidth="1"/>
    <col min="11271" max="11271" width="8" style="101" customWidth="1"/>
    <col min="11272" max="11275" width="0" style="101" hidden="1" customWidth="1"/>
    <col min="11276" max="11276" width="1.28515625" style="101" customWidth="1"/>
    <col min="11277" max="11277" width="11" style="101" customWidth="1"/>
    <col min="11278" max="11278" width="9.42578125" style="101" customWidth="1"/>
    <col min="11279" max="11279" width="10.85546875" style="101" customWidth="1"/>
    <col min="11280" max="11280" width="8" style="101" customWidth="1"/>
    <col min="11281" max="11285" width="0" style="101" hidden="1" customWidth="1"/>
    <col min="11286" max="11286" width="0.85546875" style="101" customWidth="1"/>
    <col min="11287" max="11287" width="11" style="101" customWidth="1"/>
    <col min="11288" max="11288" width="9.42578125" style="101" customWidth="1"/>
    <col min="11289" max="11289" width="10.85546875" style="101" customWidth="1"/>
    <col min="11290" max="11290" width="8" style="101" customWidth="1"/>
    <col min="11291" max="11293" width="0" style="101" hidden="1" customWidth="1"/>
    <col min="11294" max="11294" width="9.140625" style="101" customWidth="1"/>
    <col min="11295" max="11295" width="23.7109375" style="101" customWidth="1"/>
    <col min="11296" max="11520" width="9.140625" style="101"/>
    <col min="11521" max="11521" width="47.5703125" style="101" customWidth="1"/>
    <col min="11522" max="11522" width="9.42578125" style="101" customWidth="1"/>
    <col min="11523" max="11523" width="1.28515625" style="101" customWidth="1"/>
    <col min="11524" max="11524" width="11" style="101" customWidth="1"/>
    <col min="11525" max="11525" width="9.42578125" style="101" customWidth="1"/>
    <col min="11526" max="11526" width="10.85546875" style="101" customWidth="1"/>
    <col min="11527" max="11527" width="8" style="101" customWidth="1"/>
    <col min="11528" max="11531" width="0" style="101" hidden="1" customWidth="1"/>
    <col min="11532" max="11532" width="1.28515625" style="101" customWidth="1"/>
    <col min="11533" max="11533" width="11" style="101" customWidth="1"/>
    <col min="11534" max="11534" width="9.42578125" style="101" customWidth="1"/>
    <col min="11535" max="11535" width="10.85546875" style="101" customWidth="1"/>
    <col min="11536" max="11536" width="8" style="101" customWidth="1"/>
    <col min="11537" max="11541" width="0" style="101" hidden="1" customWidth="1"/>
    <col min="11542" max="11542" width="0.85546875" style="101" customWidth="1"/>
    <col min="11543" max="11543" width="11" style="101" customWidth="1"/>
    <col min="11544" max="11544" width="9.42578125" style="101" customWidth="1"/>
    <col min="11545" max="11545" width="10.85546875" style="101" customWidth="1"/>
    <col min="11546" max="11546" width="8" style="101" customWidth="1"/>
    <col min="11547" max="11549" width="0" style="101" hidden="1" customWidth="1"/>
    <col min="11550" max="11550" width="9.140625" style="101" customWidth="1"/>
    <col min="11551" max="11551" width="23.7109375" style="101" customWidth="1"/>
    <col min="11552" max="11776" width="9.140625" style="101"/>
    <col min="11777" max="11777" width="47.5703125" style="101" customWidth="1"/>
    <col min="11778" max="11778" width="9.42578125" style="101" customWidth="1"/>
    <col min="11779" max="11779" width="1.28515625" style="101" customWidth="1"/>
    <col min="11780" max="11780" width="11" style="101" customWidth="1"/>
    <col min="11781" max="11781" width="9.42578125" style="101" customWidth="1"/>
    <col min="11782" max="11782" width="10.85546875" style="101" customWidth="1"/>
    <col min="11783" max="11783" width="8" style="101" customWidth="1"/>
    <col min="11784" max="11787" width="0" style="101" hidden="1" customWidth="1"/>
    <col min="11788" max="11788" width="1.28515625" style="101" customWidth="1"/>
    <col min="11789" max="11789" width="11" style="101" customWidth="1"/>
    <col min="11790" max="11790" width="9.42578125" style="101" customWidth="1"/>
    <col min="11791" max="11791" width="10.85546875" style="101" customWidth="1"/>
    <col min="11792" max="11792" width="8" style="101" customWidth="1"/>
    <col min="11793" max="11797" width="0" style="101" hidden="1" customWidth="1"/>
    <col min="11798" max="11798" width="0.85546875" style="101" customWidth="1"/>
    <col min="11799" max="11799" width="11" style="101" customWidth="1"/>
    <col min="11800" max="11800" width="9.42578125" style="101" customWidth="1"/>
    <col min="11801" max="11801" width="10.85546875" style="101" customWidth="1"/>
    <col min="11802" max="11802" width="8" style="101" customWidth="1"/>
    <col min="11803" max="11805" width="0" style="101" hidden="1" customWidth="1"/>
    <col min="11806" max="11806" width="9.140625" style="101" customWidth="1"/>
    <col min="11807" max="11807" width="23.7109375" style="101" customWidth="1"/>
    <col min="11808" max="12032" width="9.140625" style="101"/>
    <col min="12033" max="12033" width="47.5703125" style="101" customWidth="1"/>
    <col min="12034" max="12034" width="9.42578125" style="101" customWidth="1"/>
    <col min="12035" max="12035" width="1.28515625" style="101" customWidth="1"/>
    <col min="12036" max="12036" width="11" style="101" customWidth="1"/>
    <col min="12037" max="12037" width="9.42578125" style="101" customWidth="1"/>
    <col min="12038" max="12038" width="10.85546875" style="101" customWidth="1"/>
    <col min="12039" max="12039" width="8" style="101" customWidth="1"/>
    <col min="12040" max="12043" width="0" style="101" hidden="1" customWidth="1"/>
    <col min="12044" max="12044" width="1.28515625" style="101" customWidth="1"/>
    <col min="12045" max="12045" width="11" style="101" customWidth="1"/>
    <col min="12046" max="12046" width="9.42578125" style="101" customWidth="1"/>
    <col min="12047" max="12047" width="10.85546875" style="101" customWidth="1"/>
    <col min="12048" max="12048" width="8" style="101" customWidth="1"/>
    <col min="12049" max="12053" width="0" style="101" hidden="1" customWidth="1"/>
    <col min="12054" max="12054" width="0.85546875" style="101" customWidth="1"/>
    <col min="12055" max="12055" width="11" style="101" customWidth="1"/>
    <col min="12056" max="12056" width="9.42578125" style="101" customWidth="1"/>
    <col min="12057" max="12057" width="10.85546875" style="101" customWidth="1"/>
    <col min="12058" max="12058" width="8" style="101" customWidth="1"/>
    <col min="12059" max="12061" width="0" style="101" hidden="1" customWidth="1"/>
    <col min="12062" max="12062" width="9.140625" style="101" customWidth="1"/>
    <col min="12063" max="12063" width="23.7109375" style="101" customWidth="1"/>
    <col min="12064" max="12288" width="9.140625" style="101"/>
    <col min="12289" max="12289" width="47.5703125" style="101" customWidth="1"/>
    <col min="12290" max="12290" width="9.42578125" style="101" customWidth="1"/>
    <col min="12291" max="12291" width="1.28515625" style="101" customWidth="1"/>
    <col min="12292" max="12292" width="11" style="101" customWidth="1"/>
    <col min="12293" max="12293" width="9.42578125" style="101" customWidth="1"/>
    <col min="12294" max="12294" width="10.85546875" style="101" customWidth="1"/>
    <col min="12295" max="12295" width="8" style="101" customWidth="1"/>
    <col min="12296" max="12299" width="0" style="101" hidden="1" customWidth="1"/>
    <col min="12300" max="12300" width="1.28515625" style="101" customWidth="1"/>
    <col min="12301" max="12301" width="11" style="101" customWidth="1"/>
    <col min="12302" max="12302" width="9.42578125" style="101" customWidth="1"/>
    <col min="12303" max="12303" width="10.85546875" style="101" customWidth="1"/>
    <col min="12304" max="12304" width="8" style="101" customWidth="1"/>
    <col min="12305" max="12309" width="0" style="101" hidden="1" customWidth="1"/>
    <col min="12310" max="12310" width="0.85546875" style="101" customWidth="1"/>
    <col min="12311" max="12311" width="11" style="101" customWidth="1"/>
    <col min="12312" max="12312" width="9.42578125" style="101" customWidth="1"/>
    <col min="12313" max="12313" width="10.85546875" style="101" customWidth="1"/>
    <col min="12314" max="12314" width="8" style="101" customWidth="1"/>
    <col min="12315" max="12317" width="0" style="101" hidden="1" customWidth="1"/>
    <col min="12318" max="12318" width="9.140625" style="101" customWidth="1"/>
    <col min="12319" max="12319" width="23.7109375" style="101" customWidth="1"/>
    <col min="12320" max="12544" width="9.140625" style="101"/>
    <col min="12545" max="12545" width="47.5703125" style="101" customWidth="1"/>
    <col min="12546" max="12546" width="9.42578125" style="101" customWidth="1"/>
    <col min="12547" max="12547" width="1.28515625" style="101" customWidth="1"/>
    <col min="12548" max="12548" width="11" style="101" customWidth="1"/>
    <col min="12549" max="12549" width="9.42578125" style="101" customWidth="1"/>
    <col min="12550" max="12550" width="10.85546875" style="101" customWidth="1"/>
    <col min="12551" max="12551" width="8" style="101" customWidth="1"/>
    <col min="12552" max="12555" width="0" style="101" hidden="1" customWidth="1"/>
    <col min="12556" max="12556" width="1.28515625" style="101" customWidth="1"/>
    <col min="12557" max="12557" width="11" style="101" customWidth="1"/>
    <col min="12558" max="12558" width="9.42578125" style="101" customWidth="1"/>
    <col min="12559" max="12559" width="10.85546875" style="101" customWidth="1"/>
    <col min="12560" max="12560" width="8" style="101" customWidth="1"/>
    <col min="12561" max="12565" width="0" style="101" hidden="1" customWidth="1"/>
    <col min="12566" max="12566" width="0.85546875" style="101" customWidth="1"/>
    <col min="12567" max="12567" width="11" style="101" customWidth="1"/>
    <col min="12568" max="12568" width="9.42578125" style="101" customWidth="1"/>
    <col min="12569" max="12569" width="10.85546875" style="101" customWidth="1"/>
    <col min="12570" max="12570" width="8" style="101" customWidth="1"/>
    <col min="12571" max="12573" width="0" style="101" hidden="1" customWidth="1"/>
    <col min="12574" max="12574" width="9.140625" style="101" customWidth="1"/>
    <col min="12575" max="12575" width="23.7109375" style="101" customWidth="1"/>
    <col min="12576" max="12800" width="9.140625" style="101"/>
    <col min="12801" max="12801" width="47.5703125" style="101" customWidth="1"/>
    <col min="12802" max="12802" width="9.42578125" style="101" customWidth="1"/>
    <col min="12803" max="12803" width="1.28515625" style="101" customWidth="1"/>
    <col min="12804" max="12804" width="11" style="101" customWidth="1"/>
    <col min="12805" max="12805" width="9.42578125" style="101" customWidth="1"/>
    <col min="12806" max="12806" width="10.85546875" style="101" customWidth="1"/>
    <col min="12807" max="12807" width="8" style="101" customWidth="1"/>
    <col min="12808" max="12811" width="0" style="101" hidden="1" customWidth="1"/>
    <col min="12812" max="12812" width="1.28515625" style="101" customWidth="1"/>
    <col min="12813" max="12813" width="11" style="101" customWidth="1"/>
    <col min="12814" max="12814" width="9.42578125" style="101" customWidth="1"/>
    <col min="12815" max="12815" width="10.85546875" style="101" customWidth="1"/>
    <col min="12816" max="12816" width="8" style="101" customWidth="1"/>
    <col min="12817" max="12821" width="0" style="101" hidden="1" customWidth="1"/>
    <col min="12822" max="12822" width="0.85546875" style="101" customWidth="1"/>
    <col min="12823" max="12823" width="11" style="101" customWidth="1"/>
    <col min="12824" max="12824" width="9.42578125" style="101" customWidth="1"/>
    <col min="12825" max="12825" width="10.85546875" style="101" customWidth="1"/>
    <col min="12826" max="12826" width="8" style="101" customWidth="1"/>
    <col min="12827" max="12829" width="0" style="101" hidden="1" customWidth="1"/>
    <col min="12830" max="12830" width="9.140625" style="101" customWidth="1"/>
    <col min="12831" max="12831" width="23.7109375" style="101" customWidth="1"/>
    <col min="12832" max="13056" width="9.140625" style="101"/>
    <col min="13057" max="13057" width="47.5703125" style="101" customWidth="1"/>
    <col min="13058" max="13058" width="9.42578125" style="101" customWidth="1"/>
    <col min="13059" max="13059" width="1.28515625" style="101" customWidth="1"/>
    <col min="13060" max="13060" width="11" style="101" customWidth="1"/>
    <col min="13061" max="13061" width="9.42578125" style="101" customWidth="1"/>
    <col min="13062" max="13062" width="10.85546875" style="101" customWidth="1"/>
    <col min="13063" max="13063" width="8" style="101" customWidth="1"/>
    <col min="13064" max="13067" width="0" style="101" hidden="1" customWidth="1"/>
    <col min="13068" max="13068" width="1.28515625" style="101" customWidth="1"/>
    <col min="13069" max="13069" width="11" style="101" customWidth="1"/>
    <col min="13070" max="13070" width="9.42578125" style="101" customWidth="1"/>
    <col min="13071" max="13071" width="10.85546875" style="101" customWidth="1"/>
    <col min="13072" max="13072" width="8" style="101" customWidth="1"/>
    <col min="13073" max="13077" width="0" style="101" hidden="1" customWidth="1"/>
    <col min="13078" max="13078" width="0.85546875" style="101" customWidth="1"/>
    <col min="13079" max="13079" width="11" style="101" customWidth="1"/>
    <col min="13080" max="13080" width="9.42578125" style="101" customWidth="1"/>
    <col min="13081" max="13081" width="10.85546875" style="101" customWidth="1"/>
    <col min="13082" max="13082" width="8" style="101" customWidth="1"/>
    <col min="13083" max="13085" width="0" style="101" hidden="1" customWidth="1"/>
    <col min="13086" max="13086" width="9.140625" style="101" customWidth="1"/>
    <col min="13087" max="13087" width="23.7109375" style="101" customWidth="1"/>
    <col min="13088" max="13312" width="9.140625" style="101"/>
    <col min="13313" max="13313" width="47.5703125" style="101" customWidth="1"/>
    <col min="13314" max="13314" width="9.42578125" style="101" customWidth="1"/>
    <col min="13315" max="13315" width="1.28515625" style="101" customWidth="1"/>
    <col min="13316" max="13316" width="11" style="101" customWidth="1"/>
    <col min="13317" max="13317" width="9.42578125" style="101" customWidth="1"/>
    <col min="13318" max="13318" width="10.85546875" style="101" customWidth="1"/>
    <col min="13319" max="13319" width="8" style="101" customWidth="1"/>
    <col min="13320" max="13323" width="0" style="101" hidden="1" customWidth="1"/>
    <col min="13324" max="13324" width="1.28515625" style="101" customWidth="1"/>
    <col min="13325" max="13325" width="11" style="101" customWidth="1"/>
    <col min="13326" max="13326" width="9.42578125" style="101" customWidth="1"/>
    <col min="13327" max="13327" width="10.85546875" style="101" customWidth="1"/>
    <col min="13328" max="13328" width="8" style="101" customWidth="1"/>
    <col min="13329" max="13333" width="0" style="101" hidden="1" customWidth="1"/>
    <col min="13334" max="13334" width="0.85546875" style="101" customWidth="1"/>
    <col min="13335" max="13335" width="11" style="101" customWidth="1"/>
    <col min="13336" max="13336" width="9.42578125" style="101" customWidth="1"/>
    <col min="13337" max="13337" width="10.85546875" style="101" customWidth="1"/>
    <col min="13338" max="13338" width="8" style="101" customWidth="1"/>
    <col min="13339" max="13341" width="0" style="101" hidden="1" customWidth="1"/>
    <col min="13342" max="13342" width="9.140625" style="101" customWidth="1"/>
    <col min="13343" max="13343" width="23.7109375" style="101" customWidth="1"/>
    <col min="13344" max="13568" width="9.140625" style="101"/>
    <col min="13569" max="13569" width="47.5703125" style="101" customWidth="1"/>
    <col min="13570" max="13570" width="9.42578125" style="101" customWidth="1"/>
    <col min="13571" max="13571" width="1.28515625" style="101" customWidth="1"/>
    <col min="13572" max="13572" width="11" style="101" customWidth="1"/>
    <col min="13573" max="13573" width="9.42578125" style="101" customWidth="1"/>
    <col min="13574" max="13574" width="10.85546875" style="101" customWidth="1"/>
    <col min="13575" max="13575" width="8" style="101" customWidth="1"/>
    <col min="13576" max="13579" width="0" style="101" hidden="1" customWidth="1"/>
    <col min="13580" max="13580" width="1.28515625" style="101" customWidth="1"/>
    <col min="13581" max="13581" width="11" style="101" customWidth="1"/>
    <col min="13582" max="13582" width="9.42578125" style="101" customWidth="1"/>
    <col min="13583" max="13583" width="10.85546875" style="101" customWidth="1"/>
    <col min="13584" max="13584" width="8" style="101" customWidth="1"/>
    <col min="13585" max="13589" width="0" style="101" hidden="1" customWidth="1"/>
    <col min="13590" max="13590" width="0.85546875" style="101" customWidth="1"/>
    <col min="13591" max="13591" width="11" style="101" customWidth="1"/>
    <col min="13592" max="13592" width="9.42578125" style="101" customWidth="1"/>
    <col min="13593" max="13593" width="10.85546875" style="101" customWidth="1"/>
    <col min="13594" max="13594" width="8" style="101" customWidth="1"/>
    <col min="13595" max="13597" width="0" style="101" hidden="1" customWidth="1"/>
    <col min="13598" max="13598" width="9.140625" style="101" customWidth="1"/>
    <col min="13599" max="13599" width="23.7109375" style="101" customWidth="1"/>
    <col min="13600" max="13824" width="9.140625" style="101"/>
    <col min="13825" max="13825" width="47.5703125" style="101" customWidth="1"/>
    <col min="13826" max="13826" width="9.42578125" style="101" customWidth="1"/>
    <col min="13827" max="13827" width="1.28515625" style="101" customWidth="1"/>
    <col min="13828" max="13828" width="11" style="101" customWidth="1"/>
    <col min="13829" max="13829" width="9.42578125" style="101" customWidth="1"/>
    <col min="13830" max="13830" width="10.85546875" style="101" customWidth="1"/>
    <col min="13831" max="13831" width="8" style="101" customWidth="1"/>
    <col min="13832" max="13835" width="0" style="101" hidden="1" customWidth="1"/>
    <col min="13836" max="13836" width="1.28515625" style="101" customWidth="1"/>
    <col min="13837" max="13837" width="11" style="101" customWidth="1"/>
    <col min="13838" max="13838" width="9.42578125" style="101" customWidth="1"/>
    <col min="13839" max="13839" width="10.85546875" style="101" customWidth="1"/>
    <col min="13840" max="13840" width="8" style="101" customWidth="1"/>
    <col min="13841" max="13845" width="0" style="101" hidden="1" customWidth="1"/>
    <col min="13846" max="13846" width="0.85546875" style="101" customWidth="1"/>
    <col min="13847" max="13847" width="11" style="101" customWidth="1"/>
    <col min="13848" max="13848" width="9.42578125" style="101" customWidth="1"/>
    <col min="13849" max="13849" width="10.85546875" style="101" customWidth="1"/>
    <col min="13850" max="13850" width="8" style="101" customWidth="1"/>
    <col min="13851" max="13853" width="0" style="101" hidden="1" customWidth="1"/>
    <col min="13854" max="13854" width="9.140625" style="101" customWidth="1"/>
    <col min="13855" max="13855" width="23.7109375" style="101" customWidth="1"/>
    <col min="13856" max="14080" width="9.140625" style="101"/>
    <col min="14081" max="14081" width="47.5703125" style="101" customWidth="1"/>
    <col min="14082" max="14082" width="9.42578125" style="101" customWidth="1"/>
    <col min="14083" max="14083" width="1.28515625" style="101" customWidth="1"/>
    <col min="14084" max="14084" width="11" style="101" customWidth="1"/>
    <col min="14085" max="14085" width="9.42578125" style="101" customWidth="1"/>
    <col min="14086" max="14086" width="10.85546875" style="101" customWidth="1"/>
    <col min="14087" max="14087" width="8" style="101" customWidth="1"/>
    <col min="14088" max="14091" width="0" style="101" hidden="1" customWidth="1"/>
    <col min="14092" max="14092" width="1.28515625" style="101" customWidth="1"/>
    <col min="14093" max="14093" width="11" style="101" customWidth="1"/>
    <col min="14094" max="14094" width="9.42578125" style="101" customWidth="1"/>
    <col min="14095" max="14095" width="10.85546875" style="101" customWidth="1"/>
    <col min="14096" max="14096" width="8" style="101" customWidth="1"/>
    <col min="14097" max="14101" width="0" style="101" hidden="1" customWidth="1"/>
    <col min="14102" max="14102" width="0.85546875" style="101" customWidth="1"/>
    <col min="14103" max="14103" width="11" style="101" customWidth="1"/>
    <col min="14104" max="14104" width="9.42578125" style="101" customWidth="1"/>
    <col min="14105" max="14105" width="10.85546875" style="101" customWidth="1"/>
    <col min="14106" max="14106" width="8" style="101" customWidth="1"/>
    <col min="14107" max="14109" width="0" style="101" hidden="1" customWidth="1"/>
    <col min="14110" max="14110" width="9.140625" style="101" customWidth="1"/>
    <col min="14111" max="14111" width="23.7109375" style="101" customWidth="1"/>
    <col min="14112" max="14336" width="9.140625" style="101"/>
    <col min="14337" max="14337" width="47.5703125" style="101" customWidth="1"/>
    <col min="14338" max="14338" width="9.42578125" style="101" customWidth="1"/>
    <col min="14339" max="14339" width="1.28515625" style="101" customWidth="1"/>
    <col min="14340" max="14340" width="11" style="101" customWidth="1"/>
    <col min="14341" max="14341" width="9.42578125" style="101" customWidth="1"/>
    <col min="14342" max="14342" width="10.85546875" style="101" customWidth="1"/>
    <col min="14343" max="14343" width="8" style="101" customWidth="1"/>
    <col min="14344" max="14347" width="0" style="101" hidden="1" customWidth="1"/>
    <col min="14348" max="14348" width="1.28515625" style="101" customWidth="1"/>
    <col min="14349" max="14349" width="11" style="101" customWidth="1"/>
    <col min="14350" max="14350" width="9.42578125" style="101" customWidth="1"/>
    <col min="14351" max="14351" width="10.85546875" style="101" customWidth="1"/>
    <col min="14352" max="14352" width="8" style="101" customWidth="1"/>
    <col min="14353" max="14357" width="0" style="101" hidden="1" customWidth="1"/>
    <col min="14358" max="14358" width="0.85546875" style="101" customWidth="1"/>
    <col min="14359" max="14359" width="11" style="101" customWidth="1"/>
    <col min="14360" max="14360" width="9.42578125" style="101" customWidth="1"/>
    <col min="14361" max="14361" width="10.85546875" style="101" customWidth="1"/>
    <col min="14362" max="14362" width="8" style="101" customWidth="1"/>
    <col min="14363" max="14365" width="0" style="101" hidden="1" customWidth="1"/>
    <col min="14366" max="14366" width="9.140625" style="101" customWidth="1"/>
    <col min="14367" max="14367" width="23.7109375" style="101" customWidth="1"/>
    <col min="14368" max="14592" width="9.140625" style="101"/>
    <col min="14593" max="14593" width="47.5703125" style="101" customWidth="1"/>
    <col min="14594" max="14594" width="9.42578125" style="101" customWidth="1"/>
    <col min="14595" max="14595" width="1.28515625" style="101" customWidth="1"/>
    <col min="14596" max="14596" width="11" style="101" customWidth="1"/>
    <col min="14597" max="14597" width="9.42578125" style="101" customWidth="1"/>
    <col min="14598" max="14598" width="10.85546875" style="101" customWidth="1"/>
    <col min="14599" max="14599" width="8" style="101" customWidth="1"/>
    <col min="14600" max="14603" width="0" style="101" hidden="1" customWidth="1"/>
    <col min="14604" max="14604" width="1.28515625" style="101" customWidth="1"/>
    <col min="14605" max="14605" width="11" style="101" customWidth="1"/>
    <col min="14606" max="14606" width="9.42578125" style="101" customWidth="1"/>
    <col min="14607" max="14607" width="10.85546875" style="101" customWidth="1"/>
    <col min="14608" max="14608" width="8" style="101" customWidth="1"/>
    <col min="14609" max="14613" width="0" style="101" hidden="1" customWidth="1"/>
    <col min="14614" max="14614" width="0.85546875" style="101" customWidth="1"/>
    <col min="14615" max="14615" width="11" style="101" customWidth="1"/>
    <col min="14616" max="14616" width="9.42578125" style="101" customWidth="1"/>
    <col min="14617" max="14617" width="10.85546875" style="101" customWidth="1"/>
    <col min="14618" max="14618" width="8" style="101" customWidth="1"/>
    <col min="14619" max="14621" width="0" style="101" hidden="1" customWidth="1"/>
    <col min="14622" max="14622" width="9.140625" style="101" customWidth="1"/>
    <col min="14623" max="14623" width="23.7109375" style="101" customWidth="1"/>
    <col min="14624" max="14848" width="9.140625" style="101"/>
    <col min="14849" max="14849" width="47.5703125" style="101" customWidth="1"/>
    <col min="14850" max="14850" width="9.42578125" style="101" customWidth="1"/>
    <col min="14851" max="14851" width="1.28515625" style="101" customWidth="1"/>
    <col min="14852" max="14852" width="11" style="101" customWidth="1"/>
    <col min="14853" max="14853" width="9.42578125" style="101" customWidth="1"/>
    <col min="14854" max="14854" width="10.85546875" style="101" customWidth="1"/>
    <col min="14855" max="14855" width="8" style="101" customWidth="1"/>
    <col min="14856" max="14859" width="0" style="101" hidden="1" customWidth="1"/>
    <col min="14860" max="14860" width="1.28515625" style="101" customWidth="1"/>
    <col min="14861" max="14861" width="11" style="101" customWidth="1"/>
    <col min="14862" max="14862" width="9.42578125" style="101" customWidth="1"/>
    <col min="14863" max="14863" width="10.85546875" style="101" customWidth="1"/>
    <col min="14864" max="14864" width="8" style="101" customWidth="1"/>
    <col min="14865" max="14869" width="0" style="101" hidden="1" customWidth="1"/>
    <col min="14870" max="14870" width="0.85546875" style="101" customWidth="1"/>
    <col min="14871" max="14871" width="11" style="101" customWidth="1"/>
    <col min="14872" max="14872" width="9.42578125" style="101" customWidth="1"/>
    <col min="14873" max="14873" width="10.85546875" style="101" customWidth="1"/>
    <col min="14874" max="14874" width="8" style="101" customWidth="1"/>
    <col min="14875" max="14877" width="0" style="101" hidden="1" customWidth="1"/>
    <col min="14878" max="14878" width="9.140625" style="101" customWidth="1"/>
    <col min="14879" max="14879" width="23.7109375" style="101" customWidth="1"/>
    <col min="14880" max="15104" width="9.140625" style="101"/>
    <col min="15105" max="15105" width="47.5703125" style="101" customWidth="1"/>
    <col min="15106" max="15106" width="9.42578125" style="101" customWidth="1"/>
    <col min="15107" max="15107" width="1.28515625" style="101" customWidth="1"/>
    <col min="15108" max="15108" width="11" style="101" customWidth="1"/>
    <col min="15109" max="15109" width="9.42578125" style="101" customWidth="1"/>
    <col min="15110" max="15110" width="10.85546875" style="101" customWidth="1"/>
    <col min="15111" max="15111" width="8" style="101" customWidth="1"/>
    <col min="15112" max="15115" width="0" style="101" hidden="1" customWidth="1"/>
    <col min="15116" max="15116" width="1.28515625" style="101" customWidth="1"/>
    <col min="15117" max="15117" width="11" style="101" customWidth="1"/>
    <col min="15118" max="15118" width="9.42578125" style="101" customWidth="1"/>
    <col min="15119" max="15119" width="10.85546875" style="101" customWidth="1"/>
    <col min="15120" max="15120" width="8" style="101" customWidth="1"/>
    <col min="15121" max="15125" width="0" style="101" hidden="1" customWidth="1"/>
    <col min="15126" max="15126" width="0.85546875" style="101" customWidth="1"/>
    <col min="15127" max="15127" width="11" style="101" customWidth="1"/>
    <col min="15128" max="15128" width="9.42578125" style="101" customWidth="1"/>
    <col min="15129" max="15129" width="10.85546875" style="101" customWidth="1"/>
    <col min="15130" max="15130" width="8" style="101" customWidth="1"/>
    <col min="15131" max="15133" width="0" style="101" hidden="1" customWidth="1"/>
    <col min="15134" max="15134" width="9.140625" style="101" customWidth="1"/>
    <col min="15135" max="15135" width="23.7109375" style="101" customWidth="1"/>
    <col min="15136" max="15360" width="9.140625" style="101"/>
    <col min="15361" max="15361" width="47.5703125" style="101" customWidth="1"/>
    <col min="15362" max="15362" width="9.42578125" style="101" customWidth="1"/>
    <col min="15363" max="15363" width="1.28515625" style="101" customWidth="1"/>
    <col min="15364" max="15364" width="11" style="101" customWidth="1"/>
    <col min="15365" max="15365" width="9.42578125" style="101" customWidth="1"/>
    <col min="15366" max="15366" width="10.85546875" style="101" customWidth="1"/>
    <col min="15367" max="15367" width="8" style="101" customWidth="1"/>
    <col min="15368" max="15371" width="0" style="101" hidden="1" customWidth="1"/>
    <col min="15372" max="15372" width="1.28515625" style="101" customWidth="1"/>
    <col min="15373" max="15373" width="11" style="101" customWidth="1"/>
    <col min="15374" max="15374" width="9.42578125" style="101" customWidth="1"/>
    <col min="15375" max="15375" width="10.85546875" style="101" customWidth="1"/>
    <col min="15376" max="15376" width="8" style="101" customWidth="1"/>
    <col min="15377" max="15381" width="0" style="101" hidden="1" customWidth="1"/>
    <col min="15382" max="15382" width="0.85546875" style="101" customWidth="1"/>
    <col min="15383" max="15383" width="11" style="101" customWidth="1"/>
    <col min="15384" max="15384" width="9.42578125" style="101" customWidth="1"/>
    <col min="15385" max="15385" width="10.85546875" style="101" customWidth="1"/>
    <col min="15386" max="15386" width="8" style="101" customWidth="1"/>
    <col min="15387" max="15389" width="0" style="101" hidden="1" customWidth="1"/>
    <col min="15390" max="15390" width="9.140625" style="101" customWidth="1"/>
    <col min="15391" max="15391" width="23.7109375" style="101" customWidth="1"/>
    <col min="15392" max="15616" width="9.140625" style="101"/>
    <col min="15617" max="15617" width="47.5703125" style="101" customWidth="1"/>
    <col min="15618" max="15618" width="9.42578125" style="101" customWidth="1"/>
    <col min="15619" max="15619" width="1.28515625" style="101" customWidth="1"/>
    <col min="15620" max="15620" width="11" style="101" customWidth="1"/>
    <col min="15621" max="15621" width="9.42578125" style="101" customWidth="1"/>
    <col min="15622" max="15622" width="10.85546875" style="101" customWidth="1"/>
    <col min="15623" max="15623" width="8" style="101" customWidth="1"/>
    <col min="15624" max="15627" width="0" style="101" hidden="1" customWidth="1"/>
    <col min="15628" max="15628" width="1.28515625" style="101" customWidth="1"/>
    <col min="15629" max="15629" width="11" style="101" customWidth="1"/>
    <col min="15630" max="15630" width="9.42578125" style="101" customWidth="1"/>
    <col min="15631" max="15631" width="10.85546875" style="101" customWidth="1"/>
    <col min="15632" max="15632" width="8" style="101" customWidth="1"/>
    <col min="15633" max="15637" width="0" style="101" hidden="1" customWidth="1"/>
    <col min="15638" max="15638" width="0.85546875" style="101" customWidth="1"/>
    <col min="15639" max="15639" width="11" style="101" customWidth="1"/>
    <col min="15640" max="15640" width="9.42578125" style="101" customWidth="1"/>
    <col min="15641" max="15641" width="10.85546875" style="101" customWidth="1"/>
    <col min="15642" max="15642" width="8" style="101" customWidth="1"/>
    <col min="15643" max="15645" width="0" style="101" hidden="1" customWidth="1"/>
    <col min="15646" max="15646" width="9.140625" style="101" customWidth="1"/>
    <col min="15647" max="15647" width="23.7109375" style="101" customWidth="1"/>
    <col min="15648" max="15872" width="9.140625" style="101"/>
    <col min="15873" max="15873" width="47.5703125" style="101" customWidth="1"/>
    <col min="15874" max="15874" width="9.42578125" style="101" customWidth="1"/>
    <col min="15875" max="15875" width="1.28515625" style="101" customWidth="1"/>
    <col min="15876" max="15876" width="11" style="101" customWidth="1"/>
    <col min="15877" max="15877" width="9.42578125" style="101" customWidth="1"/>
    <col min="15878" max="15878" width="10.85546875" style="101" customWidth="1"/>
    <col min="15879" max="15879" width="8" style="101" customWidth="1"/>
    <col min="15880" max="15883" width="0" style="101" hidden="1" customWidth="1"/>
    <col min="15884" max="15884" width="1.28515625" style="101" customWidth="1"/>
    <col min="15885" max="15885" width="11" style="101" customWidth="1"/>
    <col min="15886" max="15886" width="9.42578125" style="101" customWidth="1"/>
    <col min="15887" max="15887" width="10.85546875" style="101" customWidth="1"/>
    <col min="15888" max="15888" width="8" style="101" customWidth="1"/>
    <col min="15889" max="15893" width="0" style="101" hidden="1" customWidth="1"/>
    <col min="15894" max="15894" width="0.85546875" style="101" customWidth="1"/>
    <col min="15895" max="15895" width="11" style="101" customWidth="1"/>
    <col min="15896" max="15896" width="9.42578125" style="101" customWidth="1"/>
    <col min="15897" max="15897" width="10.85546875" style="101" customWidth="1"/>
    <col min="15898" max="15898" width="8" style="101" customWidth="1"/>
    <col min="15899" max="15901" width="0" style="101" hidden="1" customWidth="1"/>
    <col min="15902" max="15902" width="9.140625" style="101" customWidth="1"/>
    <col min="15903" max="15903" width="23.7109375" style="101" customWidth="1"/>
    <col min="15904" max="16128" width="9.140625" style="101"/>
    <col min="16129" max="16129" width="47.5703125" style="101" customWidth="1"/>
    <col min="16130" max="16130" width="9.42578125" style="101" customWidth="1"/>
    <col min="16131" max="16131" width="1.28515625" style="101" customWidth="1"/>
    <col min="16132" max="16132" width="11" style="101" customWidth="1"/>
    <col min="16133" max="16133" width="9.42578125" style="101" customWidth="1"/>
    <col min="16134" max="16134" width="10.85546875" style="101" customWidth="1"/>
    <col min="16135" max="16135" width="8" style="101" customWidth="1"/>
    <col min="16136" max="16139" width="0" style="101" hidden="1" customWidth="1"/>
    <col min="16140" max="16140" width="1.28515625" style="101" customWidth="1"/>
    <col min="16141" max="16141" width="11" style="101" customWidth="1"/>
    <col min="16142" max="16142" width="9.42578125" style="101" customWidth="1"/>
    <col min="16143" max="16143" width="10.85546875" style="101" customWidth="1"/>
    <col min="16144" max="16144" width="8" style="101" customWidth="1"/>
    <col min="16145" max="16149" width="0" style="101" hidden="1" customWidth="1"/>
    <col min="16150" max="16150" width="0.85546875" style="101" customWidth="1"/>
    <col min="16151" max="16151" width="11" style="101" customWidth="1"/>
    <col min="16152" max="16152" width="9.42578125" style="101" customWidth="1"/>
    <col min="16153" max="16153" width="10.85546875" style="101" customWidth="1"/>
    <col min="16154" max="16154" width="8" style="101" customWidth="1"/>
    <col min="16155" max="16157" width="0" style="101" hidden="1" customWidth="1"/>
    <col min="16158" max="16158" width="9.140625" style="101" customWidth="1"/>
    <col min="16159" max="16159" width="23.7109375" style="101" customWidth="1"/>
    <col min="16160" max="16320" width="9.140625" style="101"/>
    <col min="16321" max="16337" width="9.140625" style="101" customWidth="1"/>
    <col min="16338" max="16384" width="9.140625" style="101"/>
  </cols>
  <sheetData>
    <row r="1" spans="1:38" ht="11.25" customHeight="1" x14ac:dyDescent="0.25"/>
    <row r="2" spans="1:38" ht="21" customHeight="1" x14ac:dyDescent="0.25">
      <c r="B2" s="208" t="s">
        <v>208</v>
      </c>
      <c r="C2" s="208"/>
      <c r="D2" s="208"/>
      <c r="E2" s="208"/>
      <c r="F2" s="208"/>
      <c r="G2" s="208"/>
      <c r="H2" s="208"/>
    </row>
    <row r="3" spans="1:38" ht="14.25" customHeight="1" x14ac:dyDescent="0.25">
      <c r="B3" s="209" t="s">
        <v>247</v>
      </c>
      <c r="C3" s="208"/>
      <c r="D3" s="208"/>
      <c r="E3" s="208"/>
      <c r="F3" s="208"/>
      <c r="G3" s="208"/>
      <c r="H3" s="208"/>
    </row>
    <row r="4" spans="1:38" ht="24" customHeight="1" x14ac:dyDescent="0.2">
      <c r="B4" s="257" t="str">
        <f>'Výpočty MSP'!A161</f>
        <v>1) Je doporučeno uložit do PC a otevřít v Microsoft Office.   2) Vždy je nutné nejprve vyplnit těchto 5 úvodních otázek.</v>
      </c>
      <c r="C4" s="257"/>
      <c r="D4" s="257"/>
      <c r="E4" s="257"/>
      <c r="F4" s="257"/>
      <c r="G4" s="257"/>
      <c r="H4" s="257"/>
      <c r="I4" s="257"/>
      <c r="J4" s="257"/>
      <c r="K4" s="257"/>
      <c r="L4" s="257"/>
    </row>
    <row r="5" spans="1:38" ht="7.9" customHeight="1" thickBot="1" x14ac:dyDescent="0.3">
      <c r="A5" s="99"/>
      <c r="B5" s="361"/>
      <c r="C5" s="361"/>
      <c r="D5" s="361"/>
      <c r="E5" s="361"/>
      <c r="F5" s="361"/>
      <c r="G5" s="361"/>
      <c r="H5" s="361"/>
      <c r="I5" s="361"/>
      <c r="J5" s="361"/>
      <c r="K5" s="361"/>
      <c r="L5" s="361"/>
      <c r="M5" s="361"/>
      <c r="N5" s="361"/>
      <c r="O5" s="100"/>
      <c r="P5" s="100"/>
      <c r="Q5" s="100"/>
      <c r="R5" s="100"/>
      <c r="S5" s="100"/>
      <c r="T5" s="100"/>
      <c r="U5" s="100"/>
      <c r="V5" s="100"/>
      <c r="W5" s="100"/>
      <c r="X5" s="100"/>
      <c r="Y5" s="100"/>
      <c r="Z5" s="100"/>
      <c r="AA5" s="100"/>
      <c r="AB5" s="100"/>
      <c r="AC5" s="100"/>
      <c r="AD5" s="100"/>
      <c r="AE5" s="100"/>
      <c r="AF5" s="100"/>
      <c r="AG5" s="99"/>
    </row>
    <row r="6" spans="1:38" ht="31.5" customHeight="1" thickBot="1" x14ac:dyDescent="0.3">
      <c r="A6" s="99"/>
      <c r="B6" s="279" t="s">
        <v>209</v>
      </c>
      <c r="C6" s="280"/>
      <c r="D6" s="280"/>
      <c r="E6" s="280"/>
      <c r="F6" s="280"/>
      <c r="G6" s="280"/>
      <c r="H6" s="281"/>
      <c r="I6" s="301"/>
      <c r="J6" s="302"/>
      <c r="K6" s="302"/>
      <c r="L6" s="302"/>
      <c r="M6" s="302"/>
      <c r="N6" s="303"/>
      <c r="O6"/>
      <c r="P6" s="100"/>
      <c r="Q6" s="100"/>
      <c r="R6" s="100"/>
      <c r="S6" s="100"/>
      <c r="T6" s="100"/>
      <c r="U6" s="100"/>
      <c r="V6" s="100"/>
      <c r="W6" s="100"/>
      <c r="X6" s="100"/>
      <c r="Y6" s="100"/>
      <c r="Z6" s="100"/>
      <c r="AA6" s="100"/>
      <c r="AB6" s="100"/>
      <c r="AC6" s="100"/>
      <c r="AD6" s="100"/>
      <c r="AE6" s="100"/>
      <c r="AF6" s="100"/>
      <c r="AG6" s="99"/>
    </row>
    <row r="7" spans="1:38" ht="7.5" customHeight="1" thickBot="1" x14ac:dyDescent="0.25">
      <c r="A7" s="99"/>
      <c r="B7" s="102"/>
      <c r="C7" s="102"/>
      <c r="D7" s="102"/>
      <c r="E7" s="102"/>
      <c r="F7" s="102"/>
      <c r="G7" s="102"/>
      <c r="H7" s="102"/>
      <c r="I7" s="103"/>
      <c r="J7" s="103"/>
      <c r="K7" s="104"/>
      <c r="L7" s="104"/>
      <c r="M7" s="104"/>
      <c r="N7" s="104"/>
      <c r="O7" s="104"/>
      <c r="P7" s="104"/>
      <c r="Q7" s="104"/>
      <c r="R7" s="104"/>
      <c r="S7" s="104"/>
      <c r="T7" s="104"/>
      <c r="U7" s="104"/>
      <c r="V7" s="104"/>
      <c r="W7" s="104"/>
      <c r="X7" s="104"/>
      <c r="Y7" s="104"/>
      <c r="Z7" s="104"/>
      <c r="AA7" s="104"/>
      <c r="AB7" s="104"/>
      <c r="AC7" s="104"/>
      <c r="AD7" s="104"/>
      <c r="AE7" s="104"/>
      <c r="AF7" s="104"/>
      <c r="AG7" s="99"/>
    </row>
    <row r="8" spans="1:38" ht="22.5" customHeight="1" thickBot="1" x14ac:dyDescent="0.25">
      <c r="A8" s="99"/>
      <c r="B8" s="279" t="s">
        <v>210</v>
      </c>
      <c r="C8" s="280"/>
      <c r="D8" s="280"/>
      <c r="E8" s="280"/>
      <c r="F8" s="280"/>
      <c r="G8" s="280"/>
      <c r="H8" s="281"/>
      <c r="I8" s="307"/>
      <c r="J8" s="308"/>
      <c r="K8" s="308"/>
      <c r="L8" s="309"/>
      <c r="M8" s="103"/>
      <c r="N8" s="100"/>
      <c r="O8" s="100"/>
      <c r="P8" s="100"/>
      <c r="Q8" s="100"/>
      <c r="R8" s="100"/>
      <c r="S8" s="100"/>
      <c r="T8" s="100"/>
      <c r="U8" s="100"/>
      <c r="V8" s="100"/>
      <c r="W8" s="100"/>
      <c r="X8" s="100"/>
      <c r="Y8" s="100"/>
      <c r="Z8" s="100"/>
      <c r="AA8" s="100"/>
      <c r="AB8" s="100"/>
      <c r="AC8" s="100"/>
      <c r="AD8" s="100"/>
      <c r="AE8" s="100"/>
      <c r="AF8" s="100"/>
      <c r="AG8" s="99"/>
    </row>
    <row r="9" spans="1:38" ht="7.5" customHeight="1" thickBot="1" x14ac:dyDescent="0.3">
      <c r="A9" s="99"/>
      <c r="B9" s="102"/>
      <c r="C9" s="102"/>
      <c r="D9" s="102"/>
      <c r="E9" s="102"/>
      <c r="F9" s="102"/>
      <c r="G9" s="102"/>
      <c r="H9" s="102"/>
      <c r="I9" s="104"/>
      <c r="J9" s="104"/>
      <c r="K9" s="104"/>
      <c r="L9" s="104"/>
      <c r="M9" s="104"/>
      <c r="N9" s="104"/>
      <c r="O9" s="104"/>
      <c r="P9" s="104"/>
      <c r="Q9" s="104"/>
      <c r="R9" s="104"/>
      <c r="S9" s="104"/>
      <c r="T9" s="104"/>
      <c r="U9" s="104"/>
      <c r="V9" s="104"/>
      <c r="W9" s="104"/>
      <c r="X9" s="104"/>
      <c r="Y9" s="104"/>
      <c r="Z9" s="104"/>
      <c r="AA9" s="104"/>
      <c r="AB9" s="104"/>
      <c r="AC9" s="104"/>
      <c r="AD9" s="104"/>
      <c r="AE9" s="104"/>
      <c r="AF9" s="104"/>
      <c r="AG9" s="99"/>
    </row>
    <row r="10" spans="1:38" ht="22.5" customHeight="1" thickBot="1" x14ac:dyDescent="0.25">
      <c r="A10" s="99"/>
      <c r="B10" s="279" t="s">
        <v>141</v>
      </c>
      <c r="C10" s="280"/>
      <c r="D10" s="280"/>
      <c r="E10" s="280"/>
      <c r="F10" s="280"/>
      <c r="G10" s="280"/>
      <c r="H10" s="281"/>
      <c r="I10" s="310"/>
      <c r="J10" s="311"/>
      <c r="K10" s="311"/>
      <c r="L10" s="312"/>
      <c r="M10" s="105"/>
      <c r="N10" s="104"/>
      <c r="O10" s="104"/>
      <c r="P10" s="104"/>
      <c r="Q10" s="104"/>
      <c r="R10" s="104"/>
      <c r="S10" s="104"/>
      <c r="U10" s="104"/>
      <c r="V10" s="104"/>
      <c r="W10" s="104"/>
      <c r="X10" s="104"/>
      <c r="Y10" s="104"/>
      <c r="Z10" s="104"/>
      <c r="AA10" s="104"/>
      <c r="AB10" s="104"/>
      <c r="AC10" s="104"/>
      <c r="AD10" s="104"/>
      <c r="AE10" s="104"/>
      <c r="AF10" s="104"/>
      <c r="AG10" s="99"/>
    </row>
    <row r="11" spans="1:38" ht="7.5" customHeight="1" thickBot="1" x14ac:dyDescent="0.3">
      <c r="A11" s="99"/>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99"/>
    </row>
    <row r="12" spans="1:38" ht="22.5" customHeight="1" thickBot="1" x14ac:dyDescent="0.3">
      <c r="A12" s="99"/>
      <c r="B12" s="279" t="s">
        <v>135</v>
      </c>
      <c r="C12" s="280"/>
      <c r="D12" s="280"/>
      <c r="E12" s="281"/>
      <c r="F12" s="371" t="str">
        <f>IF('Výpočty MSP'!C61&lt;2000,"Vyplňte předchozí buňky",'Výpočty MSP'!C61)</f>
        <v>Vyplňte předchozí buňky</v>
      </c>
      <c r="G12" s="371"/>
      <c r="H12" s="372"/>
      <c r="I12" s="313"/>
      <c r="J12" s="313"/>
      <c r="K12" s="313"/>
      <c r="L12" s="314"/>
      <c r="M12" s="258" t="str">
        <f>'Výpočty MSP'!A167</f>
        <v/>
      </c>
      <c r="N12" s="259"/>
      <c r="O12" s="259"/>
      <c r="P12" s="259"/>
      <c r="Q12" s="259"/>
      <c r="R12" s="259"/>
      <c r="S12" s="259"/>
      <c r="T12" s="259"/>
      <c r="U12" s="259"/>
      <c r="V12" s="259"/>
      <c r="W12" s="259"/>
      <c r="X12" s="259"/>
      <c r="Y12" s="259"/>
      <c r="Z12" s="259"/>
      <c r="AA12" s="259"/>
      <c r="AB12" s="259"/>
      <c r="AC12" s="259"/>
      <c r="AD12" s="259"/>
      <c r="AE12" s="259"/>
      <c r="AF12" s="259"/>
      <c r="AG12" s="259"/>
    </row>
    <row r="13" spans="1:38" ht="7.5" customHeight="1" thickBot="1" x14ac:dyDescent="0.3">
      <c r="A13" s="99"/>
      <c r="B13" s="102"/>
      <c r="C13" s="102"/>
      <c r="D13" s="102"/>
      <c r="E13" s="102"/>
      <c r="F13" s="102"/>
      <c r="G13" s="102"/>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99"/>
    </row>
    <row r="14" spans="1:38" ht="22.15" customHeight="1" thickBot="1" x14ac:dyDescent="0.3">
      <c r="A14" s="99"/>
      <c r="B14" s="279" t="s">
        <v>146</v>
      </c>
      <c r="C14" s="280"/>
      <c r="D14" s="280"/>
      <c r="E14" s="281"/>
      <c r="F14" s="371" t="str">
        <f>F12</f>
        <v>Vyplňte předchozí buňky</v>
      </c>
      <c r="G14" s="371"/>
      <c r="H14" s="372"/>
      <c r="I14" s="315"/>
      <c r="J14" s="313"/>
      <c r="K14" s="313"/>
      <c r="L14" s="314"/>
      <c r="M14" s="258" t="str">
        <f>'Výpočty MSP'!A171</f>
        <v/>
      </c>
      <c r="N14" s="259"/>
      <c r="O14" s="259"/>
      <c r="P14" s="259"/>
      <c r="Q14" s="259"/>
      <c r="R14" s="259"/>
      <c r="S14" s="259"/>
      <c r="T14" s="259"/>
      <c r="U14" s="259"/>
      <c r="V14" s="259"/>
      <c r="X14" s="104"/>
      <c r="Y14" s="104"/>
      <c r="Z14" s="104"/>
      <c r="AA14" s="104"/>
      <c r="AB14" s="104"/>
      <c r="AC14" s="104"/>
      <c r="AD14" s="104"/>
      <c r="AE14" s="104"/>
      <c r="AF14" s="104"/>
      <c r="AG14" s="99"/>
    </row>
    <row r="15" spans="1:38" ht="28.15" customHeight="1" thickBot="1" x14ac:dyDescent="0.3">
      <c r="A15" s="99"/>
      <c r="B15" s="99"/>
      <c r="C15" s="99"/>
      <c r="D15" s="99"/>
      <c r="E15" s="99"/>
      <c r="F15" s="99"/>
      <c r="G15" s="99"/>
      <c r="H15" s="99"/>
      <c r="I15" s="108"/>
      <c r="J15" s="108"/>
      <c r="K15" s="99"/>
      <c r="L15" s="99"/>
      <c r="M15" s="99"/>
      <c r="N15" s="109"/>
      <c r="O15" s="109"/>
      <c r="P15" s="110"/>
      <c r="Q15" s="110"/>
      <c r="R15" s="110"/>
      <c r="S15" s="110"/>
      <c r="T15" s="110"/>
      <c r="U15" s="99"/>
      <c r="V15" s="99"/>
      <c r="W15" s="99"/>
      <c r="X15" s="109"/>
      <c r="Y15" s="99"/>
      <c r="Z15" s="99"/>
      <c r="AA15" s="99"/>
      <c r="AB15" s="99"/>
      <c r="AC15" s="99"/>
      <c r="AD15" s="99"/>
      <c r="AE15" s="99"/>
      <c r="AF15" s="99"/>
      <c r="AG15" s="109"/>
      <c r="AK15" s="111"/>
      <c r="AL15" s="111"/>
    </row>
    <row r="16" spans="1:38" ht="39.6" customHeight="1" thickBot="1" x14ac:dyDescent="0.3">
      <c r="A16" s="99"/>
      <c r="B16" s="112"/>
      <c r="C16" s="112"/>
      <c r="D16" s="112"/>
      <c r="E16" s="112"/>
      <c r="F16" s="112"/>
      <c r="G16" s="112"/>
      <c r="H16" s="112"/>
      <c r="I16" s="113"/>
      <c r="J16" s="304" t="str">
        <f>PROHLÁŠENÍ!B11</f>
        <v>N</v>
      </c>
      <c r="K16" s="305"/>
      <c r="L16" s="305"/>
      <c r="M16" s="306"/>
      <c r="N16" s="114"/>
      <c r="O16" s="114"/>
      <c r="P16" s="115"/>
      <c r="Q16" s="115"/>
      <c r="R16" s="115"/>
      <c r="S16" s="115"/>
      <c r="T16" s="304" t="str">
        <f>PROHLÁŠENÍ!C11</f>
        <v>N-1</v>
      </c>
      <c r="U16" s="305"/>
      <c r="V16" s="305"/>
      <c r="W16" s="306"/>
      <c r="X16" s="114"/>
      <c r="Y16" s="112"/>
      <c r="Z16" s="112"/>
      <c r="AA16" s="112"/>
      <c r="AB16" s="112"/>
      <c r="AC16" s="304" t="str">
        <f>PROHLÁŠENÍ!D11</f>
        <v>N-2</v>
      </c>
      <c r="AD16" s="305"/>
      <c r="AE16" s="305"/>
      <c r="AF16" s="306"/>
      <c r="AG16" s="114"/>
      <c r="AH16" s="116"/>
      <c r="AI16" s="116"/>
      <c r="AJ16" s="116"/>
      <c r="AK16" s="117"/>
      <c r="AL16" s="111"/>
    </row>
    <row r="17" spans="1:40" ht="9.6" customHeight="1" thickBot="1" x14ac:dyDescent="0.25">
      <c r="A17" s="99"/>
      <c r="B17" s="112"/>
      <c r="C17" s="118"/>
      <c r="D17" s="118"/>
      <c r="E17" s="118"/>
      <c r="F17" s="118"/>
      <c r="G17" s="118"/>
      <c r="H17" s="118"/>
      <c r="I17" s="118"/>
      <c r="J17" s="118"/>
      <c r="K17" s="118"/>
      <c r="L17" s="118"/>
      <c r="M17" s="118"/>
      <c r="N17" s="118"/>
      <c r="O17" s="118"/>
      <c r="P17" s="118"/>
      <c r="Q17" s="118"/>
      <c r="R17" s="118"/>
      <c r="S17" s="118"/>
      <c r="T17" s="118"/>
      <c r="U17" s="118"/>
      <c r="V17" s="118"/>
      <c r="W17" s="118"/>
      <c r="Y17" s="118"/>
      <c r="Z17" s="118"/>
      <c r="AA17" s="118"/>
      <c r="AB17" s="118"/>
      <c r="AC17" s="118"/>
      <c r="AD17" s="118"/>
      <c r="AE17" s="118"/>
      <c r="AF17" s="118"/>
      <c r="AG17" s="114"/>
      <c r="AH17" s="116"/>
      <c r="AI17" s="116"/>
      <c r="AJ17" s="116"/>
      <c r="AK17" s="117"/>
      <c r="AL17" s="111"/>
    </row>
    <row r="18" spans="1:40" ht="51" customHeight="1" x14ac:dyDescent="0.25">
      <c r="A18" s="99"/>
      <c r="B18" s="284" t="s">
        <v>211</v>
      </c>
      <c r="C18" s="286"/>
      <c r="D18" s="286"/>
      <c r="E18" s="282"/>
      <c r="F18" s="282" t="s">
        <v>0</v>
      </c>
      <c r="G18"/>
      <c r="H18" s="112"/>
      <c r="I18" s="112"/>
      <c r="J18" s="265" t="s">
        <v>163</v>
      </c>
      <c r="K18" s="284" t="s">
        <v>154</v>
      </c>
      <c r="L18" s="265" t="s">
        <v>122</v>
      </c>
      <c r="M18" s="265" t="s">
        <v>123</v>
      </c>
      <c r="N18" s="112"/>
      <c r="O18" s="112"/>
      <c r="P18" s="112"/>
      <c r="Q18" s="112"/>
      <c r="R18" s="119"/>
      <c r="S18" s="119"/>
      <c r="T18" s="265" t="s">
        <v>116</v>
      </c>
      <c r="U18" s="265" t="str">
        <f>K18</f>
        <v>Počet zaměstnanců dle daňového přiznání</v>
      </c>
      <c r="V18" s="265" t="s">
        <v>122</v>
      </c>
      <c r="W18" s="265" t="s">
        <v>123</v>
      </c>
      <c r="X18" s="146"/>
      <c r="Y18" s="112"/>
      <c r="Z18" s="112"/>
      <c r="AA18" s="112"/>
      <c r="AB18" s="118"/>
      <c r="AC18" s="265" t="s">
        <v>117</v>
      </c>
      <c r="AD18" s="265" t="str">
        <f>U18</f>
        <v>Počet zaměstnanců dle daňového přiznání</v>
      </c>
      <c r="AE18" s="265" t="s">
        <v>122</v>
      </c>
      <c r="AF18" s="265" t="s">
        <v>123</v>
      </c>
      <c r="AG18" s="114"/>
      <c r="AH18" s="116"/>
      <c r="AI18" s="116"/>
      <c r="AJ18" s="116"/>
      <c r="AK18" s="116"/>
      <c r="AL18" s="111"/>
    </row>
    <row r="19" spans="1:40" ht="8.25" customHeight="1" thickBot="1" x14ac:dyDescent="0.3">
      <c r="A19" s="99"/>
      <c r="B19" s="287"/>
      <c r="C19" s="288"/>
      <c r="D19" s="288"/>
      <c r="E19" s="283"/>
      <c r="F19" s="283"/>
      <c r="G19"/>
      <c r="H19" s="112"/>
      <c r="I19" s="112"/>
      <c r="J19" s="266"/>
      <c r="K19" s="285"/>
      <c r="L19" s="266"/>
      <c r="M19" s="266"/>
      <c r="N19" s="112"/>
      <c r="O19" s="112"/>
      <c r="P19" s="112"/>
      <c r="Q19" s="112"/>
      <c r="R19" s="119"/>
      <c r="S19" s="119"/>
      <c r="T19" s="266"/>
      <c r="U19" s="266"/>
      <c r="V19" s="266"/>
      <c r="W19" s="266"/>
      <c r="X19" s="146"/>
      <c r="Y19" s="112"/>
      <c r="Z19" s="112"/>
      <c r="AA19" s="112"/>
      <c r="AB19" s="118"/>
      <c r="AC19" s="266"/>
      <c r="AD19" s="266"/>
      <c r="AE19" s="266"/>
      <c r="AF19" s="266"/>
      <c r="AG19" s="114"/>
      <c r="AH19" s="116"/>
      <c r="AI19" s="116"/>
      <c r="AJ19" s="116"/>
      <c r="AK19" s="116"/>
      <c r="AL19" s="111"/>
    </row>
    <row r="20" spans="1:40" ht="18.600000000000001" customHeight="1" thickBot="1" x14ac:dyDescent="0.3">
      <c r="A20" s="99"/>
      <c r="B20" s="289" t="str">
        <f>IF(I6="","Nejprve vyplňte všech 5 úvodních otázek",I6)</f>
        <v>Nejprve vyplňte všech 5 úvodních otázek</v>
      </c>
      <c r="C20" s="290"/>
      <c r="D20" s="290"/>
      <c r="E20" s="290"/>
      <c r="F20" s="142" t="str">
        <f>IF(I8="","",I8)</f>
        <v/>
      </c>
      <c r="G20"/>
      <c r="H20" s="112"/>
      <c r="I20" s="112"/>
      <c r="J20" s="180" t="str">
        <f>IF('Výpočty MSP'!A46=SKUPINA!I12,'Výpočty MSP'!C71,'Výpočty MSP'!C69)</f>
        <v>Automaticky</v>
      </c>
      <c r="K20" s="191"/>
      <c r="L20" s="192"/>
      <c r="M20" s="193"/>
      <c r="N20" s="112"/>
      <c r="O20" s="112"/>
      <c r="P20" s="112"/>
      <c r="Q20" s="112"/>
      <c r="R20" s="120"/>
      <c r="S20" s="120"/>
      <c r="T20" s="180" t="str">
        <f>IF(J20="Automaticky","Automaticky",J20-1)</f>
        <v>Automaticky</v>
      </c>
      <c r="U20" s="191"/>
      <c r="V20" s="192"/>
      <c r="W20" s="193"/>
      <c r="X20" s="135"/>
      <c r="Y20" s="112"/>
      <c r="Z20" s="112"/>
      <c r="AA20" s="112"/>
      <c r="AB20" s="118"/>
      <c r="AC20" s="180" t="str">
        <f>IF(J20="Automaticky","Automaticky",J20-2)</f>
        <v>Automaticky</v>
      </c>
      <c r="AD20" s="191"/>
      <c r="AE20" s="192"/>
      <c r="AF20" s="193"/>
      <c r="AG20" s="148"/>
      <c r="AH20" s="116"/>
      <c r="AI20" s="116"/>
      <c r="AJ20" s="116"/>
      <c r="AK20" s="116"/>
      <c r="AL20" s="111"/>
    </row>
    <row r="21" spans="1:40" s="107" customFormat="1" ht="9" customHeight="1" thickBot="1" x14ac:dyDescent="0.3">
      <c r="A21" s="121"/>
      <c r="B21" s="122"/>
      <c r="C21" s="122"/>
      <c r="D21" s="122"/>
      <c r="E21" s="123"/>
      <c r="F21" s="122"/>
      <c r="G21"/>
      <c r="H21" s="114"/>
      <c r="I21" s="123"/>
      <c r="J21" s="123"/>
      <c r="K21" s="114"/>
      <c r="L21" s="114"/>
      <c r="M21" s="114"/>
      <c r="N21" s="114"/>
      <c r="O21" s="123"/>
      <c r="P21" s="123"/>
      <c r="Q21" s="123"/>
      <c r="R21" s="123"/>
      <c r="S21" s="123"/>
      <c r="T21" s="123"/>
      <c r="U21" s="114"/>
      <c r="V21" s="114"/>
      <c r="W21" s="114"/>
      <c r="X21" s="146"/>
      <c r="Y21" s="123"/>
      <c r="Z21" s="123"/>
      <c r="AA21" s="123"/>
      <c r="AB21" s="123"/>
      <c r="AC21" s="123"/>
      <c r="AD21" s="114"/>
      <c r="AE21" s="114"/>
      <c r="AF21" s="114"/>
      <c r="AG21" s="114"/>
      <c r="AH21" s="124"/>
      <c r="AI21" s="124"/>
      <c r="AJ21" s="124"/>
      <c r="AK21" s="125"/>
    </row>
    <row r="22" spans="1:40" ht="38.25" customHeight="1" x14ac:dyDescent="0.25">
      <c r="A22" s="99"/>
      <c r="B22" s="291" t="s">
        <v>212</v>
      </c>
      <c r="C22" s="292"/>
      <c r="D22" s="292"/>
      <c r="E22" s="293"/>
      <c r="F22" s="297" t="s">
        <v>0</v>
      </c>
      <c r="G22"/>
      <c r="H22" s="112"/>
      <c r="I22" s="112"/>
      <c r="J22" s="265" t="str">
        <f>J18</f>
        <v>Rok posl. podaného daňového přiznání</v>
      </c>
      <c r="K22" s="299" t="str">
        <f>K18</f>
        <v>Počet zaměstnanců dle daňového přiznání</v>
      </c>
      <c r="L22" s="265" t="str">
        <f>L18</f>
        <v>Aktiva/
Majetek
v tis. CZK</v>
      </c>
      <c r="M22" s="265" t="str">
        <f>M18</f>
        <v>Obrat/
Příjmy
v tis. CZK</v>
      </c>
      <c r="N22" s="321"/>
      <c r="O22" s="112"/>
      <c r="P22" s="112"/>
      <c r="Q22" s="112"/>
      <c r="R22" s="112"/>
      <c r="S22" s="112"/>
      <c r="T22" s="265" t="str">
        <f>T18</f>
        <v>Rok - 1</v>
      </c>
      <c r="U22" s="265" t="str">
        <f>U18</f>
        <v>Počet zaměstnanců dle daňového přiznání</v>
      </c>
      <c r="V22" s="265" t="str">
        <f>V18</f>
        <v>Aktiva/
Majetek
v tis. CZK</v>
      </c>
      <c r="W22" s="316" t="str">
        <f>W18</f>
        <v>Obrat/
Příjmy
v tis. CZK</v>
      </c>
      <c r="X22" s="146"/>
      <c r="Y22" s="112"/>
      <c r="Z22" s="112"/>
      <c r="AA22" s="112"/>
      <c r="AB22" s="112"/>
      <c r="AC22" s="265" t="str">
        <f>AC18</f>
        <v>Rok - 2</v>
      </c>
      <c r="AD22" s="265" t="str">
        <f>AD18</f>
        <v>Počet zaměstnanců dle daňového přiznání</v>
      </c>
      <c r="AE22" s="265" t="str">
        <f>AE18</f>
        <v>Aktiva/
Majetek
v tis. CZK</v>
      </c>
      <c r="AF22" s="316" t="str">
        <f>AF18</f>
        <v>Obrat/
Příjmy
v tis. CZK</v>
      </c>
      <c r="AG22" s="119"/>
      <c r="AH22" s="116"/>
      <c r="AI22" s="116"/>
      <c r="AJ22" s="116"/>
      <c r="AK22" s="116"/>
    </row>
    <row r="23" spans="1:40" ht="36" customHeight="1" thickBot="1" x14ac:dyDescent="0.3">
      <c r="A23" s="99"/>
      <c r="B23" s="294"/>
      <c r="C23" s="295"/>
      <c r="D23" s="295"/>
      <c r="E23" s="296"/>
      <c r="F23" s="298"/>
      <c r="G23" s="198"/>
      <c r="H23" s="335" t="str">
        <f>'Výpočty MSP'!A157</f>
        <v/>
      </c>
      <c r="I23" s="112"/>
      <c r="J23" s="266"/>
      <c r="K23" s="300"/>
      <c r="L23" s="266"/>
      <c r="M23" s="266"/>
      <c r="N23" s="321"/>
      <c r="O23" s="112"/>
      <c r="P23" s="112"/>
      <c r="Q23" s="112"/>
      <c r="R23" s="112"/>
      <c r="S23" s="112"/>
      <c r="T23" s="266"/>
      <c r="U23" s="266"/>
      <c r="V23" s="266"/>
      <c r="W23" s="317"/>
      <c r="X23" s="112"/>
      <c r="Y23" s="112"/>
      <c r="Z23" s="112"/>
      <c r="AA23" s="112"/>
      <c r="AB23" s="112"/>
      <c r="AC23" s="266"/>
      <c r="AD23" s="266"/>
      <c r="AE23" s="266"/>
      <c r="AF23" s="317"/>
      <c r="AG23" s="119"/>
      <c r="AH23" s="116"/>
      <c r="AI23" s="116"/>
      <c r="AJ23" s="116"/>
      <c r="AK23" s="116"/>
    </row>
    <row r="24" spans="1:40" ht="18" customHeight="1" x14ac:dyDescent="0.25">
      <c r="A24" s="99"/>
      <c r="B24" s="270" t="s">
        <v>190</v>
      </c>
      <c r="C24" s="271"/>
      <c r="D24" s="271"/>
      <c r="E24" s="271"/>
      <c r="F24" s="272"/>
      <c r="G24" s="338" t="str">
        <f>'Výpočty MSP'!A156</f>
        <v/>
      </c>
      <c r="H24" s="335"/>
      <c r="I24" s="112"/>
      <c r="J24" s="318" t="s">
        <v>124</v>
      </c>
      <c r="K24" s="319"/>
      <c r="L24" s="319"/>
      <c r="M24" s="320"/>
      <c r="N24" s="115"/>
      <c r="O24" s="112"/>
      <c r="P24" s="112"/>
      <c r="Q24" s="112"/>
      <c r="R24" s="112"/>
      <c r="S24" s="112"/>
      <c r="T24" s="318" t="str">
        <f>J24</f>
        <v>Aktivní vazby</v>
      </c>
      <c r="U24" s="319"/>
      <c r="V24" s="319"/>
      <c r="W24" s="320"/>
      <c r="X24" s="112"/>
      <c r="Y24" s="112"/>
      <c r="Z24" s="112"/>
      <c r="AA24" s="112"/>
      <c r="AB24" s="112"/>
      <c r="AC24" s="318" t="str">
        <f>J24</f>
        <v>Aktivní vazby</v>
      </c>
      <c r="AD24" s="319"/>
      <c r="AE24" s="319"/>
      <c r="AF24" s="320"/>
      <c r="AG24" s="119"/>
      <c r="AH24" s="116"/>
      <c r="AI24" s="116"/>
      <c r="AJ24" s="116"/>
      <c r="AK24" s="116"/>
    </row>
    <row r="25" spans="1:40" ht="13.9" customHeight="1" x14ac:dyDescent="0.2">
      <c r="A25" s="99"/>
      <c r="B25" s="268"/>
      <c r="C25" s="269"/>
      <c r="D25" s="269"/>
      <c r="E25" s="269"/>
      <c r="F25" s="199"/>
      <c r="G25" s="338"/>
      <c r="H25" s="335"/>
      <c r="I25" s="112"/>
      <c r="J25" s="158"/>
      <c r="K25" s="184"/>
      <c r="L25" s="185"/>
      <c r="M25" s="186"/>
      <c r="N25" s="157"/>
      <c r="O25" s="112"/>
      <c r="P25" s="112"/>
      <c r="Q25" s="112"/>
      <c r="R25" s="112"/>
      <c r="S25" s="112"/>
      <c r="T25" s="162" t="str">
        <f>IF(J25&gt;2000,J25-1,"Automaticky")</f>
        <v>Automaticky</v>
      </c>
      <c r="U25" s="184"/>
      <c r="V25" s="185"/>
      <c r="W25" s="186"/>
      <c r="X25" s="105"/>
      <c r="Y25" s="112"/>
      <c r="Z25" s="112"/>
      <c r="AA25" s="112"/>
      <c r="AB25" s="112"/>
      <c r="AC25" s="162" t="str">
        <f>IF(J25&gt;2000,J25-2,"Automaticky")</f>
        <v>Automaticky</v>
      </c>
      <c r="AD25" s="184"/>
      <c r="AE25" s="185"/>
      <c r="AF25" s="186"/>
      <c r="AG25" s="149"/>
      <c r="AH25" s="126"/>
      <c r="AI25" s="126"/>
      <c r="AJ25" s="126"/>
      <c r="AK25" s="116"/>
      <c r="AL25" s="127"/>
      <c r="AM25" s="127"/>
      <c r="AN25" s="127"/>
    </row>
    <row r="26" spans="1:40" ht="13.9" customHeight="1" x14ac:dyDescent="0.2">
      <c r="A26" s="99"/>
      <c r="B26" s="268"/>
      <c r="C26" s="269"/>
      <c r="D26" s="269"/>
      <c r="E26" s="269"/>
      <c r="F26" s="199"/>
      <c r="G26" s="338"/>
      <c r="H26" s="335"/>
      <c r="I26" s="112"/>
      <c r="J26" s="158"/>
      <c r="K26" s="184"/>
      <c r="L26" s="185"/>
      <c r="M26" s="186"/>
      <c r="N26" s="157"/>
      <c r="O26" s="112"/>
      <c r="P26" s="112"/>
      <c r="Q26" s="112"/>
      <c r="R26" s="112"/>
      <c r="S26" s="112"/>
      <c r="T26" s="162" t="str">
        <f>IF(J26&gt;2000,J26-1,"")</f>
        <v/>
      </c>
      <c r="U26" s="184"/>
      <c r="V26" s="185"/>
      <c r="W26" s="186"/>
      <c r="X26" s="105"/>
      <c r="Y26" s="112"/>
      <c r="Z26" s="112"/>
      <c r="AA26" s="112"/>
      <c r="AB26" s="112"/>
      <c r="AC26" s="162" t="str">
        <f>IF(J26&gt;2000,J26-2,"")</f>
        <v/>
      </c>
      <c r="AD26" s="184"/>
      <c r="AE26" s="185"/>
      <c r="AF26" s="186"/>
      <c r="AG26" s="149"/>
      <c r="AH26" s="112"/>
      <c r="AI26" s="116"/>
      <c r="AJ26" s="116"/>
      <c r="AK26" s="116"/>
    </row>
    <row r="27" spans="1:40" ht="13.9" customHeight="1" x14ac:dyDescent="0.2">
      <c r="A27" s="99"/>
      <c r="B27" s="268"/>
      <c r="C27" s="269"/>
      <c r="D27" s="269"/>
      <c r="E27" s="269"/>
      <c r="F27" s="199"/>
      <c r="G27" s="338"/>
      <c r="H27" s="335"/>
      <c r="I27" s="112"/>
      <c r="J27" s="158"/>
      <c r="K27" s="184"/>
      <c r="L27" s="185"/>
      <c r="M27" s="186"/>
      <c r="N27" s="157"/>
      <c r="O27" s="112"/>
      <c r="P27" s="112"/>
      <c r="Q27" s="112"/>
      <c r="R27" s="112"/>
      <c r="S27" s="112"/>
      <c r="T27" s="162" t="str">
        <f>IF(J27&gt;2000,J27-1,"")</f>
        <v/>
      </c>
      <c r="U27" s="184"/>
      <c r="V27" s="185"/>
      <c r="W27" s="186"/>
      <c r="X27" s="105"/>
      <c r="Y27" s="112"/>
      <c r="Z27" s="112"/>
      <c r="AA27" s="112"/>
      <c r="AB27" s="112"/>
      <c r="AC27" s="162" t="str">
        <f>IF(J27&gt;2000,J27-2,"")</f>
        <v/>
      </c>
      <c r="AD27" s="184"/>
      <c r="AE27" s="185"/>
      <c r="AF27" s="186"/>
      <c r="AG27" s="149"/>
      <c r="AH27" s="112"/>
      <c r="AI27" s="116"/>
      <c r="AJ27" s="116"/>
      <c r="AK27" s="116"/>
    </row>
    <row r="28" spans="1:40" ht="13.9" customHeight="1" x14ac:dyDescent="0.2">
      <c r="A28" s="99"/>
      <c r="B28" s="268"/>
      <c r="C28" s="269"/>
      <c r="D28" s="269"/>
      <c r="E28" s="269"/>
      <c r="F28" s="199"/>
      <c r="G28" s="338"/>
      <c r="H28" s="335"/>
      <c r="I28" s="112"/>
      <c r="J28" s="158"/>
      <c r="K28" s="184"/>
      <c r="L28" s="185"/>
      <c r="M28" s="186"/>
      <c r="N28" s="157"/>
      <c r="O28" s="112"/>
      <c r="P28" s="112"/>
      <c r="Q28" s="112"/>
      <c r="R28" s="112"/>
      <c r="S28" s="112"/>
      <c r="T28" s="162" t="str">
        <f t="shared" ref="T28:T46" si="0">IF(J28&gt;2000,J28-1,"")</f>
        <v/>
      </c>
      <c r="U28" s="184"/>
      <c r="V28" s="185"/>
      <c r="W28" s="186"/>
      <c r="X28" s="105"/>
      <c r="Y28" s="112"/>
      <c r="Z28" s="112"/>
      <c r="AA28" s="112"/>
      <c r="AB28" s="112"/>
      <c r="AC28" s="162" t="str">
        <f t="shared" ref="AC28:AC46" si="1">IF(J28&gt;2000,J28-2,"")</f>
        <v/>
      </c>
      <c r="AD28" s="184"/>
      <c r="AE28" s="185"/>
      <c r="AF28" s="186"/>
      <c r="AG28" s="149"/>
      <c r="AH28" s="112"/>
      <c r="AI28" s="116"/>
      <c r="AJ28" s="116"/>
      <c r="AK28" s="116"/>
    </row>
    <row r="29" spans="1:40" ht="13.9" customHeight="1" x14ac:dyDescent="0.2">
      <c r="A29" s="99"/>
      <c r="B29" s="268"/>
      <c r="C29" s="269"/>
      <c r="D29" s="269"/>
      <c r="E29" s="269"/>
      <c r="F29" s="199"/>
      <c r="G29" s="338"/>
      <c r="H29" s="335"/>
      <c r="I29" s="112"/>
      <c r="J29" s="158"/>
      <c r="K29" s="184"/>
      <c r="L29" s="185"/>
      <c r="M29" s="186"/>
      <c r="N29" s="157"/>
      <c r="O29" s="112"/>
      <c r="P29" s="112"/>
      <c r="Q29" s="112"/>
      <c r="R29" s="112"/>
      <c r="S29" s="112"/>
      <c r="T29" s="162" t="str">
        <f t="shared" si="0"/>
        <v/>
      </c>
      <c r="U29" s="184"/>
      <c r="V29" s="185"/>
      <c r="W29" s="186"/>
      <c r="X29" s="105"/>
      <c r="Y29" s="112"/>
      <c r="Z29" s="112"/>
      <c r="AA29" s="112"/>
      <c r="AB29" s="112"/>
      <c r="AC29" s="162" t="str">
        <f t="shared" si="1"/>
        <v/>
      </c>
      <c r="AD29" s="184"/>
      <c r="AE29" s="185"/>
      <c r="AF29" s="186"/>
      <c r="AG29" s="149"/>
      <c r="AH29" s="112"/>
      <c r="AI29" s="116"/>
      <c r="AJ29" s="116"/>
      <c r="AK29" s="116"/>
    </row>
    <row r="30" spans="1:40" ht="13.9" customHeight="1" x14ac:dyDescent="0.2">
      <c r="A30" s="99"/>
      <c r="B30" s="268"/>
      <c r="C30" s="269"/>
      <c r="D30" s="269"/>
      <c r="E30" s="269"/>
      <c r="F30" s="199"/>
      <c r="G30" s="338"/>
      <c r="H30" s="335"/>
      <c r="I30" s="112"/>
      <c r="J30" s="158"/>
      <c r="K30" s="184"/>
      <c r="L30" s="185"/>
      <c r="M30" s="186"/>
      <c r="N30" s="157"/>
      <c r="O30" s="112"/>
      <c r="P30" s="112"/>
      <c r="Q30" s="112"/>
      <c r="R30" s="112"/>
      <c r="S30" s="112"/>
      <c r="T30" s="162" t="str">
        <f t="shared" si="0"/>
        <v/>
      </c>
      <c r="U30" s="184"/>
      <c r="V30" s="185"/>
      <c r="W30" s="186"/>
      <c r="X30" s="105"/>
      <c r="Y30" s="112"/>
      <c r="Z30" s="112"/>
      <c r="AA30" s="112"/>
      <c r="AB30" s="112"/>
      <c r="AC30" s="162" t="str">
        <f t="shared" si="1"/>
        <v/>
      </c>
      <c r="AD30" s="184"/>
      <c r="AE30" s="185"/>
      <c r="AF30" s="186"/>
      <c r="AG30" s="149"/>
      <c r="AH30" s="112"/>
      <c r="AI30" s="116"/>
      <c r="AJ30" s="116"/>
      <c r="AK30" s="116"/>
    </row>
    <row r="31" spans="1:40" ht="13.9" customHeight="1" x14ac:dyDescent="0.2">
      <c r="A31" s="99"/>
      <c r="B31" s="268"/>
      <c r="C31" s="269"/>
      <c r="D31" s="269"/>
      <c r="E31" s="269"/>
      <c r="F31" s="199"/>
      <c r="G31" s="338"/>
      <c r="H31" s="335"/>
      <c r="I31" s="112"/>
      <c r="J31" s="158"/>
      <c r="K31" s="184"/>
      <c r="L31" s="185"/>
      <c r="M31" s="186"/>
      <c r="N31" s="157"/>
      <c r="O31" s="112"/>
      <c r="P31" s="112"/>
      <c r="Q31" s="112"/>
      <c r="R31" s="112"/>
      <c r="S31" s="112"/>
      <c r="T31" s="162" t="str">
        <f t="shared" si="0"/>
        <v/>
      </c>
      <c r="U31" s="184"/>
      <c r="V31" s="185"/>
      <c r="W31" s="186"/>
      <c r="X31" s="105"/>
      <c r="Y31" s="112"/>
      <c r="Z31" s="112"/>
      <c r="AA31" s="112"/>
      <c r="AB31" s="112"/>
      <c r="AC31" s="162" t="str">
        <f t="shared" si="1"/>
        <v/>
      </c>
      <c r="AD31" s="184"/>
      <c r="AE31" s="185"/>
      <c r="AF31" s="186"/>
      <c r="AG31" s="149"/>
      <c r="AH31" s="112"/>
      <c r="AI31" s="116"/>
      <c r="AJ31" s="116"/>
      <c r="AK31" s="116"/>
    </row>
    <row r="32" spans="1:40" ht="13.9" customHeight="1" x14ac:dyDescent="0.2">
      <c r="A32" s="99"/>
      <c r="B32" s="268"/>
      <c r="C32" s="269"/>
      <c r="D32" s="269"/>
      <c r="E32" s="269"/>
      <c r="F32" s="199"/>
      <c r="G32" s="338"/>
      <c r="H32" s="335"/>
      <c r="I32" s="112"/>
      <c r="J32" s="158"/>
      <c r="K32" s="184"/>
      <c r="L32" s="185"/>
      <c r="M32" s="186"/>
      <c r="N32" s="157"/>
      <c r="O32" s="112"/>
      <c r="P32" s="112"/>
      <c r="Q32" s="112"/>
      <c r="R32" s="112"/>
      <c r="S32" s="112"/>
      <c r="T32" s="162" t="str">
        <f t="shared" si="0"/>
        <v/>
      </c>
      <c r="U32" s="184"/>
      <c r="V32" s="185"/>
      <c r="W32" s="186"/>
      <c r="X32" s="105"/>
      <c r="Y32" s="112"/>
      <c r="Z32" s="112"/>
      <c r="AA32" s="112"/>
      <c r="AB32" s="112"/>
      <c r="AC32" s="162" t="str">
        <f t="shared" si="1"/>
        <v/>
      </c>
      <c r="AD32" s="184"/>
      <c r="AE32" s="185"/>
      <c r="AF32" s="186"/>
      <c r="AG32" s="149"/>
      <c r="AH32" s="112"/>
      <c r="AI32" s="116"/>
      <c r="AJ32" s="116"/>
      <c r="AK32" s="116"/>
    </row>
    <row r="33" spans="1:37" ht="13.9" customHeight="1" x14ac:dyDescent="0.2">
      <c r="A33" s="99"/>
      <c r="B33" s="268"/>
      <c r="C33" s="269"/>
      <c r="D33" s="269"/>
      <c r="E33" s="269"/>
      <c r="F33" s="199"/>
      <c r="G33" s="338"/>
      <c r="H33" s="335"/>
      <c r="I33" s="112"/>
      <c r="J33" s="158"/>
      <c r="K33" s="184"/>
      <c r="L33" s="185"/>
      <c r="M33" s="186"/>
      <c r="N33" s="157"/>
      <c r="O33" s="112"/>
      <c r="P33" s="112"/>
      <c r="Q33" s="112"/>
      <c r="R33" s="112"/>
      <c r="S33" s="112"/>
      <c r="T33" s="162" t="str">
        <f t="shared" si="0"/>
        <v/>
      </c>
      <c r="U33" s="184"/>
      <c r="V33" s="185"/>
      <c r="W33" s="186"/>
      <c r="X33" s="105"/>
      <c r="Y33" s="112"/>
      <c r="Z33" s="112"/>
      <c r="AA33" s="112"/>
      <c r="AB33" s="112"/>
      <c r="AC33" s="162" t="str">
        <f t="shared" si="1"/>
        <v/>
      </c>
      <c r="AD33" s="184"/>
      <c r="AE33" s="185"/>
      <c r="AF33" s="186"/>
      <c r="AG33" s="149"/>
      <c r="AH33" s="112"/>
      <c r="AI33" s="116"/>
      <c r="AJ33" s="116"/>
      <c r="AK33" s="116"/>
    </row>
    <row r="34" spans="1:37" ht="13.9" customHeight="1" x14ac:dyDescent="0.2">
      <c r="A34" s="99"/>
      <c r="B34" s="268"/>
      <c r="C34" s="269"/>
      <c r="D34" s="269"/>
      <c r="E34" s="269"/>
      <c r="F34" s="199"/>
      <c r="G34" s="338"/>
      <c r="H34" s="335"/>
      <c r="I34" s="112"/>
      <c r="J34" s="158"/>
      <c r="K34" s="184"/>
      <c r="L34" s="185"/>
      <c r="M34" s="186"/>
      <c r="N34" s="157"/>
      <c r="O34" s="112"/>
      <c r="P34" s="112"/>
      <c r="Q34" s="112"/>
      <c r="R34" s="112"/>
      <c r="S34" s="112"/>
      <c r="T34" s="162" t="str">
        <f t="shared" si="0"/>
        <v/>
      </c>
      <c r="U34" s="184"/>
      <c r="V34" s="185"/>
      <c r="W34" s="186"/>
      <c r="X34" s="105"/>
      <c r="Y34" s="112"/>
      <c r="Z34" s="112"/>
      <c r="AA34" s="112"/>
      <c r="AB34" s="112"/>
      <c r="AC34" s="162" t="str">
        <f t="shared" si="1"/>
        <v/>
      </c>
      <c r="AD34" s="184"/>
      <c r="AE34" s="185"/>
      <c r="AF34" s="186"/>
      <c r="AG34" s="149"/>
      <c r="AH34" s="112"/>
      <c r="AI34" s="116"/>
      <c r="AJ34" s="116"/>
      <c r="AK34" s="116"/>
    </row>
    <row r="35" spans="1:37" ht="13.9" customHeight="1" x14ac:dyDescent="0.2">
      <c r="A35" s="99"/>
      <c r="B35" s="268"/>
      <c r="C35" s="269"/>
      <c r="D35" s="269"/>
      <c r="E35" s="269"/>
      <c r="F35" s="199"/>
      <c r="G35" s="338"/>
      <c r="H35" s="335"/>
      <c r="I35" s="112"/>
      <c r="J35" s="158"/>
      <c r="K35" s="184"/>
      <c r="L35" s="185"/>
      <c r="M35" s="186"/>
      <c r="N35" s="157"/>
      <c r="O35" s="112"/>
      <c r="P35" s="112"/>
      <c r="Q35" s="112"/>
      <c r="R35" s="112"/>
      <c r="S35" s="112"/>
      <c r="T35" s="162" t="str">
        <f t="shared" si="0"/>
        <v/>
      </c>
      <c r="U35" s="184"/>
      <c r="V35" s="185"/>
      <c r="W35" s="186"/>
      <c r="X35" s="105"/>
      <c r="Y35" s="112"/>
      <c r="Z35" s="112"/>
      <c r="AA35" s="112"/>
      <c r="AB35" s="112"/>
      <c r="AC35" s="162" t="str">
        <f t="shared" si="1"/>
        <v/>
      </c>
      <c r="AD35" s="184"/>
      <c r="AE35" s="185"/>
      <c r="AF35" s="186"/>
      <c r="AG35" s="149"/>
      <c r="AH35" s="112"/>
      <c r="AI35" s="116"/>
      <c r="AJ35" s="116"/>
      <c r="AK35" s="116"/>
    </row>
    <row r="36" spans="1:37" ht="13.9" customHeight="1" x14ac:dyDescent="0.2">
      <c r="A36" s="99"/>
      <c r="B36" s="268"/>
      <c r="C36" s="269"/>
      <c r="D36" s="269"/>
      <c r="E36" s="269"/>
      <c r="F36" s="199"/>
      <c r="G36" s="338"/>
      <c r="H36" s="335"/>
      <c r="I36" s="112"/>
      <c r="J36" s="158"/>
      <c r="K36" s="184"/>
      <c r="L36" s="185"/>
      <c r="M36" s="186"/>
      <c r="N36" s="157"/>
      <c r="O36" s="112"/>
      <c r="P36" s="112"/>
      <c r="Q36" s="112"/>
      <c r="R36" s="112"/>
      <c r="S36" s="112"/>
      <c r="T36" s="162" t="str">
        <f t="shared" si="0"/>
        <v/>
      </c>
      <c r="U36" s="184"/>
      <c r="V36" s="185"/>
      <c r="W36" s="186"/>
      <c r="X36" s="105"/>
      <c r="Y36" s="112"/>
      <c r="Z36" s="112"/>
      <c r="AA36" s="112"/>
      <c r="AB36" s="112"/>
      <c r="AC36" s="162" t="str">
        <f t="shared" si="1"/>
        <v/>
      </c>
      <c r="AD36" s="184"/>
      <c r="AE36" s="185"/>
      <c r="AF36" s="186"/>
      <c r="AG36" s="149"/>
      <c r="AH36" s="112"/>
      <c r="AI36" s="116"/>
      <c r="AJ36" s="116"/>
      <c r="AK36" s="116"/>
    </row>
    <row r="37" spans="1:37" ht="13.9" customHeight="1" x14ac:dyDescent="0.2">
      <c r="A37" s="99"/>
      <c r="B37" s="268"/>
      <c r="C37" s="269"/>
      <c r="D37" s="269"/>
      <c r="E37" s="269"/>
      <c r="F37" s="199"/>
      <c r="G37" s="338"/>
      <c r="H37" s="335"/>
      <c r="I37" s="112"/>
      <c r="J37" s="158"/>
      <c r="K37" s="184"/>
      <c r="L37" s="185"/>
      <c r="M37" s="186"/>
      <c r="N37" s="157"/>
      <c r="O37" s="112"/>
      <c r="P37" s="112"/>
      <c r="Q37" s="112"/>
      <c r="R37" s="112"/>
      <c r="S37" s="112"/>
      <c r="T37" s="162" t="str">
        <f t="shared" si="0"/>
        <v/>
      </c>
      <c r="U37" s="184"/>
      <c r="V37" s="185"/>
      <c r="W37" s="186"/>
      <c r="X37" s="105"/>
      <c r="Y37" s="112"/>
      <c r="Z37" s="112"/>
      <c r="AA37" s="112"/>
      <c r="AB37" s="112"/>
      <c r="AC37" s="162" t="str">
        <f t="shared" si="1"/>
        <v/>
      </c>
      <c r="AD37" s="184"/>
      <c r="AE37" s="185"/>
      <c r="AF37" s="186"/>
      <c r="AG37" s="149"/>
      <c r="AH37" s="112"/>
      <c r="AI37" s="116"/>
      <c r="AJ37" s="116"/>
      <c r="AK37" s="116"/>
    </row>
    <row r="38" spans="1:37" ht="13.9" customHeight="1" x14ac:dyDescent="0.2">
      <c r="A38" s="99"/>
      <c r="B38" s="268"/>
      <c r="C38" s="269"/>
      <c r="D38" s="269"/>
      <c r="E38" s="269"/>
      <c r="F38" s="199"/>
      <c r="G38" s="338"/>
      <c r="H38" s="335"/>
      <c r="I38" s="112"/>
      <c r="J38" s="158"/>
      <c r="K38" s="184"/>
      <c r="L38" s="185"/>
      <c r="M38" s="186"/>
      <c r="N38" s="157"/>
      <c r="O38" s="112"/>
      <c r="P38" s="112"/>
      <c r="Q38" s="112"/>
      <c r="R38" s="112"/>
      <c r="S38" s="112"/>
      <c r="T38" s="162" t="str">
        <f t="shared" si="0"/>
        <v/>
      </c>
      <c r="U38" s="184"/>
      <c r="V38" s="185"/>
      <c r="W38" s="186"/>
      <c r="X38" s="105"/>
      <c r="Y38" s="112"/>
      <c r="Z38" s="112"/>
      <c r="AA38" s="112"/>
      <c r="AB38" s="112"/>
      <c r="AC38" s="162" t="str">
        <f t="shared" si="1"/>
        <v/>
      </c>
      <c r="AD38" s="184"/>
      <c r="AE38" s="185"/>
      <c r="AF38" s="186"/>
      <c r="AG38" s="149"/>
      <c r="AH38" s="112"/>
      <c r="AI38" s="116"/>
      <c r="AJ38" s="116"/>
      <c r="AK38" s="116"/>
    </row>
    <row r="39" spans="1:37" ht="13.9" customHeight="1" x14ac:dyDescent="0.2">
      <c r="A39" s="99"/>
      <c r="B39" s="268"/>
      <c r="C39" s="269"/>
      <c r="D39" s="269"/>
      <c r="E39" s="269"/>
      <c r="F39" s="199"/>
      <c r="G39" s="338"/>
      <c r="H39" s="335"/>
      <c r="I39" s="112"/>
      <c r="J39" s="158"/>
      <c r="K39" s="184"/>
      <c r="L39" s="185"/>
      <c r="M39" s="186"/>
      <c r="N39" s="157"/>
      <c r="O39" s="112"/>
      <c r="P39" s="112"/>
      <c r="Q39" s="112"/>
      <c r="R39" s="112"/>
      <c r="S39" s="112"/>
      <c r="T39" s="162" t="str">
        <f t="shared" si="0"/>
        <v/>
      </c>
      <c r="U39" s="184"/>
      <c r="V39" s="185"/>
      <c r="W39" s="186"/>
      <c r="X39" s="105"/>
      <c r="Y39" s="112"/>
      <c r="Z39" s="112"/>
      <c r="AA39" s="112"/>
      <c r="AB39" s="112"/>
      <c r="AC39" s="162" t="str">
        <f t="shared" si="1"/>
        <v/>
      </c>
      <c r="AD39" s="184"/>
      <c r="AE39" s="185"/>
      <c r="AF39" s="186"/>
      <c r="AG39" s="149"/>
      <c r="AH39" s="112"/>
      <c r="AI39" s="116"/>
      <c r="AJ39" s="116"/>
      <c r="AK39" s="116"/>
    </row>
    <row r="40" spans="1:37" ht="13.9" customHeight="1" x14ac:dyDescent="0.2">
      <c r="A40" s="99"/>
      <c r="B40" s="268"/>
      <c r="C40" s="269"/>
      <c r="D40" s="269"/>
      <c r="E40" s="269"/>
      <c r="F40" s="199"/>
      <c r="G40" s="338"/>
      <c r="H40" s="335"/>
      <c r="I40" s="112"/>
      <c r="J40" s="158"/>
      <c r="K40" s="184"/>
      <c r="L40" s="185"/>
      <c r="M40" s="186"/>
      <c r="N40" s="157"/>
      <c r="O40" s="112"/>
      <c r="P40" s="112"/>
      <c r="Q40" s="112"/>
      <c r="R40" s="112"/>
      <c r="S40" s="112"/>
      <c r="T40" s="162" t="str">
        <f t="shared" si="0"/>
        <v/>
      </c>
      <c r="U40" s="184"/>
      <c r="V40" s="185"/>
      <c r="W40" s="186"/>
      <c r="X40" s="105"/>
      <c r="Y40" s="112"/>
      <c r="Z40" s="112"/>
      <c r="AA40" s="112"/>
      <c r="AB40" s="112"/>
      <c r="AC40" s="162" t="str">
        <f t="shared" si="1"/>
        <v/>
      </c>
      <c r="AD40" s="184"/>
      <c r="AE40" s="185"/>
      <c r="AF40" s="186"/>
      <c r="AG40" s="149"/>
      <c r="AH40" s="112"/>
      <c r="AI40" s="116"/>
      <c r="AJ40" s="116"/>
      <c r="AK40" s="116"/>
    </row>
    <row r="41" spans="1:37" ht="13.9" customHeight="1" x14ac:dyDescent="0.2">
      <c r="A41" s="99"/>
      <c r="B41" s="268"/>
      <c r="C41" s="269"/>
      <c r="D41" s="269"/>
      <c r="E41" s="269"/>
      <c r="F41" s="199"/>
      <c r="G41" s="338"/>
      <c r="H41" s="335"/>
      <c r="I41" s="112"/>
      <c r="J41" s="158"/>
      <c r="K41" s="184"/>
      <c r="L41" s="185"/>
      <c r="M41" s="186"/>
      <c r="N41" s="157"/>
      <c r="O41" s="112"/>
      <c r="P41" s="112"/>
      <c r="Q41" s="112"/>
      <c r="R41" s="112"/>
      <c r="S41" s="112"/>
      <c r="T41" s="162" t="str">
        <f t="shared" si="0"/>
        <v/>
      </c>
      <c r="U41" s="184"/>
      <c r="V41" s="185"/>
      <c r="W41" s="186"/>
      <c r="X41" s="105"/>
      <c r="Y41" s="112"/>
      <c r="Z41" s="112"/>
      <c r="AA41" s="112"/>
      <c r="AB41" s="112"/>
      <c r="AC41" s="162" t="str">
        <f t="shared" si="1"/>
        <v/>
      </c>
      <c r="AD41" s="184"/>
      <c r="AE41" s="185"/>
      <c r="AF41" s="186"/>
      <c r="AG41" s="149"/>
      <c r="AH41" s="112"/>
      <c r="AI41" s="116"/>
      <c r="AJ41" s="116"/>
      <c r="AK41" s="116"/>
    </row>
    <row r="42" spans="1:37" ht="13.9" customHeight="1" x14ac:dyDescent="0.2">
      <c r="A42" s="99"/>
      <c r="B42" s="268"/>
      <c r="C42" s="269"/>
      <c r="D42" s="269"/>
      <c r="E42" s="269"/>
      <c r="F42" s="199"/>
      <c r="G42" s="338"/>
      <c r="H42" s="335"/>
      <c r="I42" s="112"/>
      <c r="J42" s="158"/>
      <c r="K42" s="184"/>
      <c r="L42" s="185"/>
      <c r="M42" s="186"/>
      <c r="N42" s="157"/>
      <c r="O42" s="112"/>
      <c r="P42" s="112"/>
      <c r="Q42" s="112"/>
      <c r="R42" s="112"/>
      <c r="S42" s="112"/>
      <c r="T42" s="162" t="str">
        <f t="shared" si="0"/>
        <v/>
      </c>
      <c r="U42" s="184"/>
      <c r="V42" s="185"/>
      <c r="W42" s="186"/>
      <c r="X42" s="105"/>
      <c r="Y42" s="112"/>
      <c r="Z42" s="112"/>
      <c r="AA42" s="112"/>
      <c r="AB42" s="112"/>
      <c r="AC42" s="162" t="str">
        <f t="shared" si="1"/>
        <v/>
      </c>
      <c r="AD42" s="184"/>
      <c r="AE42" s="185"/>
      <c r="AF42" s="186"/>
      <c r="AG42" s="149"/>
      <c r="AH42" s="112"/>
      <c r="AI42" s="116"/>
      <c r="AJ42" s="116"/>
      <c r="AK42" s="116"/>
    </row>
    <row r="43" spans="1:37" ht="13.9" customHeight="1" x14ac:dyDescent="0.2">
      <c r="A43" s="99"/>
      <c r="B43" s="268"/>
      <c r="C43" s="269"/>
      <c r="D43" s="269"/>
      <c r="E43" s="269"/>
      <c r="F43" s="199"/>
      <c r="G43" s="338"/>
      <c r="H43" s="335"/>
      <c r="I43" s="112"/>
      <c r="J43" s="158"/>
      <c r="K43" s="184"/>
      <c r="L43" s="185"/>
      <c r="M43" s="186"/>
      <c r="N43" s="112"/>
      <c r="O43" s="112"/>
      <c r="P43" s="112"/>
      <c r="Q43" s="112"/>
      <c r="R43" s="112"/>
      <c r="S43" s="112"/>
      <c r="T43" s="162" t="str">
        <f t="shared" si="0"/>
        <v/>
      </c>
      <c r="U43" s="184"/>
      <c r="V43" s="185"/>
      <c r="W43" s="186"/>
      <c r="X43" s="105"/>
      <c r="Y43" s="112"/>
      <c r="Z43" s="112"/>
      <c r="AA43" s="112"/>
      <c r="AB43" s="112"/>
      <c r="AC43" s="162" t="str">
        <f t="shared" si="1"/>
        <v/>
      </c>
      <c r="AD43" s="184"/>
      <c r="AE43" s="185"/>
      <c r="AF43" s="186"/>
      <c r="AG43" s="149"/>
      <c r="AH43" s="112"/>
      <c r="AI43" s="116"/>
      <c r="AJ43" s="116"/>
      <c r="AK43" s="116"/>
    </row>
    <row r="44" spans="1:37" ht="13.9" customHeight="1" x14ac:dyDescent="0.2">
      <c r="A44" s="99"/>
      <c r="B44" s="268"/>
      <c r="C44" s="269"/>
      <c r="D44" s="269"/>
      <c r="E44" s="269"/>
      <c r="F44" s="199"/>
      <c r="G44" s="338"/>
      <c r="H44" s="335"/>
      <c r="I44" s="112"/>
      <c r="J44" s="158"/>
      <c r="K44" s="184"/>
      <c r="L44" s="185"/>
      <c r="M44" s="186"/>
      <c r="N44" s="112"/>
      <c r="O44" s="112"/>
      <c r="P44" s="112"/>
      <c r="Q44" s="112"/>
      <c r="R44" s="112"/>
      <c r="S44" s="112"/>
      <c r="T44" s="162" t="str">
        <f t="shared" si="0"/>
        <v/>
      </c>
      <c r="U44" s="184"/>
      <c r="V44" s="185"/>
      <c r="W44" s="186"/>
      <c r="X44" s="105"/>
      <c r="Y44" s="112"/>
      <c r="Z44" s="112"/>
      <c r="AA44" s="112"/>
      <c r="AB44" s="112"/>
      <c r="AC44" s="162" t="str">
        <f t="shared" si="1"/>
        <v/>
      </c>
      <c r="AD44" s="184"/>
      <c r="AE44" s="185"/>
      <c r="AF44" s="186"/>
      <c r="AG44" s="149"/>
      <c r="AH44" s="112"/>
      <c r="AI44" s="116"/>
      <c r="AJ44" s="116"/>
      <c r="AK44" s="116"/>
    </row>
    <row r="45" spans="1:37" ht="13.9" customHeight="1" x14ac:dyDescent="0.2">
      <c r="A45" s="99"/>
      <c r="B45" s="268"/>
      <c r="C45" s="269"/>
      <c r="D45" s="269"/>
      <c r="E45" s="269"/>
      <c r="F45" s="199"/>
      <c r="G45" s="338"/>
      <c r="H45" s="335"/>
      <c r="I45" s="112"/>
      <c r="J45" s="158"/>
      <c r="K45" s="184"/>
      <c r="L45" s="185"/>
      <c r="M45" s="186"/>
      <c r="N45" s="112"/>
      <c r="O45" s="112"/>
      <c r="P45" s="112"/>
      <c r="Q45" s="112"/>
      <c r="R45" s="112"/>
      <c r="S45" s="112"/>
      <c r="T45" s="162" t="str">
        <f t="shared" si="0"/>
        <v/>
      </c>
      <c r="U45" s="184"/>
      <c r="V45" s="185"/>
      <c r="W45" s="186"/>
      <c r="X45" s="105"/>
      <c r="Y45" s="112"/>
      <c r="Z45" s="112"/>
      <c r="AA45" s="112"/>
      <c r="AB45" s="112"/>
      <c r="AC45" s="162" t="str">
        <f t="shared" si="1"/>
        <v/>
      </c>
      <c r="AD45" s="184"/>
      <c r="AE45" s="185"/>
      <c r="AF45" s="186"/>
      <c r="AG45" s="149"/>
      <c r="AH45" s="112"/>
      <c r="AI45" s="116"/>
      <c r="AJ45" s="116"/>
      <c r="AK45" s="116"/>
    </row>
    <row r="46" spans="1:37" ht="13.9" customHeight="1" x14ac:dyDescent="0.2">
      <c r="A46" s="99"/>
      <c r="B46" s="268"/>
      <c r="C46" s="269"/>
      <c r="D46" s="269"/>
      <c r="E46" s="269"/>
      <c r="F46" s="199"/>
      <c r="G46" s="338"/>
      <c r="H46" s="335"/>
      <c r="I46" s="112"/>
      <c r="J46" s="158"/>
      <c r="K46" s="184"/>
      <c r="L46" s="185"/>
      <c r="M46" s="186"/>
      <c r="N46" s="112"/>
      <c r="O46" s="112"/>
      <c r="P46" s="112"/>
      <c r="Q46" s="112"/>
      <c r="R46" s="112"/>
      <c r="S46" s="112"/>
      <c r="T46" s="162" t="str">
        <f t="shared" si="0"/>
        <v/>
      </c>
      <c r="U46" s="184"/>
      <c r="V46" s="185"/>
      <c r="W46" s="186"/>
      <c r="X46" s="105"/>
      <c r="Y46" s="112"/>
      <c r="Z46" s="112"/>
      <c r="AA46" s="112"/>
      <c r="AB46" s="112"/>
      <c r="AC46" s="162" t="str">
        <f t="shared" si="1"/>
        <v/>
      </c>
      <c r="AD46" s="184"/>
      <c r="AE46" s="185"/>
      <c r="AF46" s="186"/>
      <c r="AG46" s="149"/>
      <c r="AH46" s="112"/>
      <c r="AI46" s="116"/>
      <c r="AJ46" s="116"/>
      <c r="AK46" s="116"/>
    </row>
    <row r="47" spans="1:37" ht="18" customHeight="1" x14ac:dyDescent="0.2">
      <c r="A47" s="99"/>
      <c r="B47" s="160" t="s">
        <v>115</v>
      </c>
      <c r="C47" s="151" t="str">
        <f>IF(I10="","",'Výpočty MSP'!C53)</f>
        <v/>
      </c>
      <c r="D47" s="153" t="s">
        <v>112</v>
      </c>
      <c r="E47" s="151" t="str">
        <f>'Výpočty MSP'!C48</f>
        <v/>
      </c>
      <c r="F47" s="161"/>
      <c r="G47" s="338"/>
      <c r="H47" s="335"/>
      <c r="I47" s="112"/>
      <c r="J47" s="322" t="s">
        <v>126</v>
      </c>
      <c r="K47" s="323"/>
      <c r="L47" s="323"/>
      <c r="M47" s="324"/>
      <c r="N47" s="112"/>
      <c r="O47" s="128"/>
      <c r="P47" s="112"/>
      <c r="Q47" s="112"/>
      <c r="R47" s="112"/>
      <c r="S47" s="112"/>
      <c r="T47" s="322" t="str">
        <f>J47</f>
        <v>Přerušené vazby</v>
      </c>
      <c r="U47" s="323"/>
      <c r="V47" s="323"/>
      <c r="W47" s="324"/>
      <c r="X47" s="118"/>
      <c r="Y47" s="112"/>
      <c r="Z47" s="112"/>
      <c r="AA47" s="112"/>
      <c r="AB47" s="112"/>
      <c r="AC47" s="322" t="str">
        <f>J47</f>
        <v>Přerušené vazby</v>
      </c>
      <c r="AD47" s="323"/>
      <c r="AE47" s="323"/>
      <c r="AF47" s="324"/>
      <c r="AG47" s="120"/>
      <c r="AH47" s="112"/>
      <c r="AI47" s="116"/>
      <c r="AJ47" s="116"/>
      <c r="AK47" s="116"/>
    </row>
    <row r="48" spans="1:37" ht="13.9" customHeight="1" x14ac:dyDescent="0.2">
      <c r="A48" s="99"/>
      <c r="B48" s="268"/>
      <c r="C48" s="269"/>
      <c r="D48" s="269"/>
      <c r="E48" s="269"/>
      <c r="F48" s="199"/>
      <c r="G48" s="338"/>
      <c r="H48" s="335"/>
      <c r="I48" s="112"/>
      <c r="J48" s="158"/>
      <c r="K48" s="184"/>
      <c r="L48" s="185"/>
      <c r="M48" s="186"/>
      <c r="N48" s="112"/>
      <c r="O48" s="112"/>
      <c r="P48" s="112"/>
      <c r="Q48" s="112"/>
      <c r="R48" s="112"/>
      <c r="S48" s="112"/>
      <c r="T48" s="162" t="str">
        <f>IF(J48&gt;2000,J48-1,"Automaticky")</f>
        <v>Automaticky</v>
      </c>
      <c r="U48" s="184"/>
      <c r="V48" s="185"/>
      <c r="W48" s="186"/>
      <c r="X48" s="105"/>
      <c r="Y48" s="112"/>
      <c r="Z48" s="112"/>
      <c r="AA48" s="112"/>
      <c r="AB48" s="112"/>
      <c r="AC48" s="162" t="str">
        <f>IF(J48&gt;2000,J48-2,"Automaticky")</f>
        <v>Automaticky</v>
      </c>
      <c r="AD48" s="184"/>
      <c r="AE48" s="185"/>
      <c r="AF48" s="186"/>
      <c r="AG48" s="149"/>
      <c r="AH48" s="112"/>
      <c r="AI48" s="116"/>
      <c r="AJ48" s="116"/>
      <c r="AK48" s="116"/>
    </row>
    <row r="49" spans="1:37" ht="13.9" customHeight="1" x14ac:dyDescent="0.2">
      <c r="A49" s="99"/>
      <c r="B49" s="268"/>
      <c r="C49" s="269"/>
      <c r="D49" s="269"/>
      <c r="E49" s="269"/>
      <c r="F49" s="199"/>
      <c r="G49" s="338"/>
      <c r="H49" s="335"/>
      <c r="I49" s="112"/>
      <c r="J49" s="158"/>
      <c r="K49" s="184"/>
      <c r="L49" s="185"/>
      <c r="M49" s="186"/>
      <c r="N49" s="112"/>
      <c r="O49" s="112"/>
      <c r="P49" s="112"/>
      <c r="Q49" s="112"/>
      <c r="R49" s="112"/>
      <c r="S49" s="112"/>
      <c r="T49" s="162" t="str">
        <f>IF(J49&gt;2000,J49-1,"")</f>
        <v/>
      </c>
      <c r="U49" s="184"/>
      <c r="V49" s="185"/>
      <c r="W49" s="186"/>
      <c r="X49" s="105"/>
      <c r="Y49" s="112"/>
      <c r="Z49" s="112"/>
      <c r="AA49" s="112"/>
      <c r="AB49" s="112"/>
      <c r="AC49" s="162" t="str">
        <f t="shared" ref="AC49:AC53" si="2">IF(J49&gt;2000,J49-2,"")</f>
        <v/>
      </c>
      <c r="AD49" s="184"/>
      <c r="AE49" s="185"/>
      <c r="AF49" s="186"/>
      <c r="AG49" s="149"/>
      <c r="AH49" s="112"/>
      <c r="AI49" s="116"/>
      <c r="AJ49" s="116"/>
      <c r="AK49" s="116"/>
    </row>
    <row r="50" spans="1:37" ht="13.9" customHeight="1" x14ac:dyDescent="0.2">
      <c r="A50" s="99"/>
      <c r="B50" s="268"/>
      <c r="C50" s="269"/>
      <c r="D50" s="269"/>
      <c r="E50" s="269"/>
      <c r="F50" s="199"/>
      <c r="G50" s="198"/>
      <c r="H50" s="335"/>
      <c r="I50" s="112"/>
      <c r="J50" s="158"/>
      <c r="K50" s="184"/>
      <c r="L50" s="185"/>
      <c r="M50" s="186"/>
      <c r="N50" s="112"/>
      <c r="O50" s="112"/>
      <c r="P50" s="112"/>
      <c r="Q50" s="112"/>
      <c r="R50" s="112"/>
      <c r="S50" s="112"/>
      <c r="T50" s="162" t="str">
        <f t="shared" ref="T50:T53" si="3">IF(J50&gt;2000,J50-1,"")</f>
        <v/>
      </c>
      <c r="U50" s="184"/>
      <c r="V50" s="185"/>
      <c r="W50" s="186"/>
      <c r="X50" s="105"/>
      <c r="Y50" s="112"/>
      <c r="Z50" s="112"/>
      <c r="AA50" s="112"/>
      <c r="AB50" s="112"/>
      <c r="AC50" s="162" t="str">
        <f t="shared" si="2"/>
        <v/>
      </c>
      <c r="AD50" s="184"/>
      <c r="AE50" s="185"/>
      <c r="AF50" s="186"/>
      <c r="AG50" s="149"/>
      <c r="AH50" s="112"/>
      <c r="AI50" s="116"/>
      <c r="AJ50" s="116"/>
      <c r="AK50" s="116"/>
    </row>
    <row r="51" spans="1:37" ht="13.9" customHeight="1" x14ac:dyDescent="0.2">
      <c r="A51" s="99"/>
      <c r="B51" s="268"/>
      <c r="C51" s="269"/>
      <c r="D51" s="269"/>
      <c r="E51" s="269"/>
      <c r="F51" s="199"/>
      <c r="G51" s="198"/>
      <c r="H51" s="335"/>
      <c r="I51" s="112"/>
      <c r="J51" s="158"/>
      <c r="K51" s="184"/>
      <c r="L51" s="185"/>
      <c r="M51" s="186"/>
      <c r="N51" s="112"/>
      <c r="O51" s="112"/>
      <c r="P51" s="112"/>
      <c r="Q51" s="112"/>
      <c r="R51" s="112"/>
      <c r="S51" s="112"/>
      <c r="T51" s="162" t="str">
        <f t="shared" si="3"/>
        <v/>
      </c>
      <c r="U51" s="184"/>
      <c r="V51" s="185"/>
      <c r="W51" s="186"/>
      <c r="X51" s="105"/>
      <c r="Y51" s="112"/>
      <c r="Z51" s="112"/>
      <c r="AA51" s="112"/>
      <c r="AB51" s="112"/>
      <c r="AC51" s="162" t="str">
        <f t="shared" si="2"/>
        <v/>
      </c>
      <c r="AD51" s="184"/>
      <c r="AE51" s="185"/>
      <c r="AF51" s="186"/>
      <c r="AG51" s="149"/>
      <c r="AH51" s="112"/>
      <c r="AI51" s="116"/>
      <c r="AJ51" s="116"/>
      <c r="AK51" s="116"/>
    </row>
    <row r="52" spans="1:37" ht="13.9" customHeight="1" x14ac:dyDescent="0.2">
      <c r="A52" s="99"/>
      <c r="B52" s="268"/>
      <c r="C52" s="269"/>
      <c r="D52" s="269"/>
      <c r="E52" s="269"/>
      <c r="F52" s="199"/>
      <c r="G52" s="198"/>
      <c r="H52" s="335"/>
      <c r="I52" s="112"/>
      <c r="J52" s="158"/>
      <c r="K52" s="184"/>
      <c r="L52" s="185"/>
      <c r="M52" s="186"/>
      <c r="N52" s="112"/>
      <c r="O52" s="112"/>
      <c r="P52" s="112"/>
      <c r="Q52" s="112"/>
      <c r="R52" s="112"/>
      <c r="S52" s="112"/>
      <c r="T52" s="162" t="str">
        <f>IF(J52&gt;2000,J52-1,"")</f>
        <v/>
      </c>
      <c r="U52" s="184"/>
      <c r="V52" s="185"/>
      <c r="W52" s="186"/>
      <c r="X52" s="105"/>
      <c r="Y52" s="112"/>
      <c r="Z52" s="112"/>
      <c r="AA52" s="112"/>
      <c r="AB52" s="112"/>
      <c r="AC52" s="162" t="str">
        <f>IF(J52&gt;2000,J52-1,"")</f>
        <v/>
      </c>
      <c r="AD52" s="184"/>
      <c r="AE52" s="185"/>
      <c r="AF52" s="186"/>
      <c r="AG52" s="149"/>
      <c r="AH52" s="112"/>
      <c r="AI52" s="116"/>
      <c r="AJ52" s="116"/>
      <c r="AK52" s="116"/>
    </row>
    <row r="53" spans="1:37" ht="13.9" customHeight="1" thickBot="1" x14ac:dyDescent="0.25">
      <c r="A53" s="99"/>
      <c r="B53" s="359"/>
      <c r="C53" s="360"/>
      <c r="D53" s="360"/>
      <c r="E53" s="360"/>
      <c r="F53" s="200"/>
      <c r="G53" s="198"/>
      <c r="H53" s="335"/>
      <c r="I53" s="112"/>
      <c r="J53" s="159"/>
      <c r="K53" s="188"/>
      <c r="L53" s="189"/>
      <c r="M53" s="190"/>
      <c r="N53" s="112"/>
      <c r="O53" s="112"/>
      <c r="P53" s="112"/>
      <c r="Q53" s="112"/>
      <c r="R53" s="112"/>
      <c r="S53" s="112"/>
      <c r="T53" s="163" t="str">
        <f t="shared" si="3"/>
        <v/>
      </c>
      <c r="U53" s="188"/>
      <c r="V53" s="189"/>
      <c r="W53" s="190"/>
      <c r="X53" s="105"/>
      <c r="Y53" s="112"/>
      <c r="Z53" s="112"/>
      <c r="AA53" s="112"/>
      <c r="AB53" s="112"/>
      <c r="AC53" s="163" t="str">
        <f t="shared" si="2"/>
        <v/>
      </c>
      <c r="AD53" s="188"/>
      <c r="AE53" s="189"/>
      <c r="AF53" s="190"/>
      <c r="AG53" s="149"/>
      <c r="AH53" s="112"/>
      <c r="AI53" s="116"/>
      <c r="AJ53" s="116"/>
      <c r="AK53" s="116"/>
    </row>
    <row r="54" spans="1:37" s="131" customFormat="1" ht="13.5" customHeight="1" thickBot="1" x14ac:dyDescent="0.3">
      <c r="A54" s="103"/>
      <c r="B54" s="118"/>
      <c r="C54" s="112"/>
      <c r="D54" s="129"/>
      <c r="E54" s="118"/>
      <c r="F54" s="123"/>
      <c r="G54"/>
      <c r="H54" s="118"/>
      <c r="I54" s="112"/>
      <c r="J54" s="112"/>
      <c r="K54" s="187"/>
      <c r="L54" s="187"/>
      <c r="M54" s="187"/>
      <c r="N54" s="118"/>
      <c r="O54" s="118"/>
      <c r="P54" s="118"/>
      <c r="Q54" s="118"/>
      <c r="R54" s="118"/>
      <c r="S54" s="118"/>
      <c r="T54" s="118"/>
      <c r="U54" s="118"/>
      <c r="V54" s="118"/>
      <c r="W54" s="118"/>
      <c r="X54" s="118"/>
      <c r="Y54" s="118"/>
      <c r="Z54" s="118"/>
      <c r="AA54" s="118"/>
      <c r="AB54" s="118"/>
      <c r="AC54" s="118"/>
      <c r="AD54" s="118"/>
      <c r="AE54" s="118"/>
      <c r="AF54" s="118"/>
      <c r="AG54" s="118"/>
      <c r="AH54" s="130"/>
      <c r="AI54" s="130"/>
      <c r="AJ54" s="130"/>
      <c r="AK54" s="130"/>
    </row>
    <row r="55" spans="1:37" ht="38.25" customHeight="1" x14ac:dyDescent="0.25">
      <c r="A55" s="99"/>
      <c r="B55" s="344" t="s">
        <v>213</v>
      </c>
      <c r="C55" s="286"/>
      <c r="D55" s="286"/>
      <c r="E55" s="282"/>
      <c r="F55" s="273" t="s">
        <v>0</v>
      </c>
      <c r="G55"/>
      <c r="H55" s="256"/>
      <c r="I55" s="112"/>
      <c r="J55" s="265" t="str">
        <f>J22</f>
        <v>Rok posl. podaného daňového přiznání</v>
      </c>
      <c r="K55" s="265" t="s">
        <v>155</v>
      </c>
      <c r="L55" s="265" t="str">
        <f>L22</f>
        <v>Aktiva/
Majetek
v tis. CZK</v>
      </c>
      <c r="M55" s="316" t="str">
        <f>M22</f>
        <v>Obrat/
Příjmy
v tis. CZK</v>
      </c>
      <c r="N55" s="265" t="s">
        <v>151</v>
      </c>
      <c r="O55" s="112"/>
      <c r="P55" s="112"/>
      <c r="Q55" s="112"/>
      <c r="R55" s="112"/>
      <c r="S55" s="112"/>
      <c r="T55" s="265" t="str">
        <f>T22</f>
        <v>Rok - 1</v>
      </c>
      <c r="U55" s="265" t="str">
        <f>K55</f>
        <v>Počet zaměstnanců dle daňového příznání</v>
      </c>
      <c r="V55" s="265" t="str">
        <f>L55</f>
        <v>Aktiva/
Majetek
v tis. CZK</v>
      </c>
      <c r="W55" s="316" t="str">
        <f>M55</f>
        <v>Obrat/
Příjmy
v tis. CZK</v>
      </c>
      <c r="X55" s="265" t="str">
        <f>N55</f>
        <v>Podíl          25 - 50 % včetně</v>
      </c>
      <c r="Y55" s="112"/>
      <c r="Z55" s="112"/>
      <c r="AA55" s="112"/>
      <c r="AB55" s="112"/>
      <c r="AC55" s="265" t="str">
        <f>AC22</f>
        <v>Rok - 2</v>
      </c>
      <c r="AD55" s="265" t="str">
        <f>K55</f>
        <v>Počet zaměstnanců dle daňového příznání</v>
      </c>
      <c r="AE55" s="265" t="str">
        <f>L55</f>
        <v>Aktiva/
Majetek
v tis. CZK</v>
      </c>
      <c r="AF55" s="316" t="str">
        <f>M55</f>
        <v>Obrat/
Příjmy
v tis. CZK</v>
      </c>
      <c r="AG55" s="265" t="str">
        <f>N55</f>
        <v>Podíl          25 - 50 % včetně</v>
      </c>
      <c r="AH55" s="112"/>
      <c r="AI55" s="116"/>
      <c r="AJ55" s="116"/>
      <c r="AK55" s="116"/>
    </row>
    <row r="56" spans="1:37" ht="32.25" customHeight="1" thickBot="1" x14ac:dyDescent="0.3">
      <c r="A56" s="99"/>
      <c r="B56" s="345"/>
      <c r="C56" s="346"/>
      <c r="D56" s="346"/>
      <c r="E56" s="347"/>
      <c r="F56" s="274"/>
      <c r="G56"/>
      <c r="H56" s="256"/>
      <c r="I56" s="112"/>
      <c r="J56" s="266"/>
      <c r="K56" s="266"/>
      <c r="L56" s="266"/>
      <c r="M56" s="317"/>
      <c r="N56" s="266"/>
      <c r="O56" s="112"/>
      <c r="P56" s="112"/>
      <c r="Q56" s="112"/>
      <c r="R56" s="112"/>
      <c r="S56" s="112"/>
      <c r="T56" s="266"/>
      <c r="U56" s="266"/>
      <c r="V56" s="266"/>
      <c r="W56" s="317"/>
      <c r="X56" s="266"/>
      <c r="Y56" s="112"/>
      <c r="Z56" s="112"/>
      <c r="AA56" s="112"/>
      <c r="AB56" s="112"/>
      <c r="AC56" s="266"/>
      <c r="AD56" s="266"/>
      <c r="AE56" s="266"/>
      <c r="AF56" s="317"/>
      <c r="AG56" s="266"/>
      <c r="AH56" s="112"/>
      <c r="AI56" s="116"/>
      <c r="AJ56" s="116"/>
      <c r="AK56" s="116"/>
    </row>
    <row r="57" spans="1:37" ht="18" customHeight="1" x14ac:dyDescent="0.25">
      <c r="A57" s="99"/>
      <c r="B57" s="270" t="str">
        <f>B24</f>
        <v xml:space="preserve">Aktivní vazby ke dni vyplnění Prohlášení      </v>
      </c>
      <c r="C57" s="271"/>
      <c r="D57" s="271"/>
      <c r="E57" s="271"/>
      <c r="F57" s="272"/>
      <c r="G57" s="338" t="str">
        <f>'Výpočty MSP'!A158</f>
        <v/>
      </c>
      <c r="H57" s="335" t="str">
        <f>'Výpočty MSP'!A159</f>
        <v/>
      </c>
      <c r="I57" s="112"/>
      <c r="J57" s="318" t="str">
        <f>J24</f>
        <v>Aktivní vazby</v>
      </c>
      <c r="K57" s="319"/>
      <c r="L57" s="319"/>
      <c r="M57" s="319"/>
      <c r="N57" s="320"/>
      <c r="O57" s="112"/>
      <c r="P57" s="112"/>
      <c r="Q57" s="112"/>
      <c r="R57" s="112"/>
      <c r="S57" s="112"/>
      <c r="T57" s="318" t="str">
        <f>J57</f>
        <v>Aktivní vazby</v>
      </c>
      <c r="U57" s="319"/>
      <c r="V57" s="319"/>
      <c r="W57" s="319"/>
      <c r="X57" s="320"/>
      <c r="Y57" s="112"/>
      <c r="Z57" s="112"/>
      <c r="AA57" s="112"/>
      <c r="AB57" s="112"/>
      <c r="AC57" s="318" t="str">
        <f>J57</f>
        <v>Aktivní vazby</v>
      </c>
      <c r="AD57" s="319"/>
      <c r="AE57" s="319"/>
      <c r="AF57" s="319"/>
      <c r="AG57" s="320"/>
      <c r="AH57" s="112"/>
      <c r="AI57" s="116"/>
      <c r="AJ57" s="116"/>
      <c r="AK57" s="116"/>
    </row>
    <row r="58" spans="1:37" ht="14.25" customHeight="1" x14ac:dyDescent="0.25">
      <c r="A58" s="99"/>
      <c r="B58" s="268"/>
      <c r="C58" s="269"/>
      <c r="D58" s="269"/>
      <c r="E58" s="269"/>
      <c r="F58" s="199"/>
      <c r="G58" s="338"/>
      <c r="H58" s="335"/>
      <c r="I58" s="112"/>
      <c r="J58" s="158"/>
      <c r="K58" s="184"/>
      <c r="L58" s="185"/>
      <c r="M58" s="185"/>
      <c r="N58" s="164"/>
      <c r="O58" s="112"/>
      <c r="P58" s="112">
        <f t="shared" ref="P58:P72" si="4">K58*N58/100</f>
        <v>0</v>
      </c>
      <c r="Q58" s="112">
        <f t="shared" ref="Q58:Q72" si="5">L58*N58/100</f>
        <v>0</v>
      </c>
      <c r="R58" s="112">
        <f t="shared" ref="R58:R72" si="6">M58*N58/100</f>
        <v>0</v>
      </c>
      <c r="S58" s="112"/>
      <c r="T58" s="162" t="str">
        <f>IF(J58&gt;2000,J58-1,"Automaticky")</f>
        <v>Automaticky</v>
      </c>
      <c r="U58" s="184"/>
      <c r="V58" s="185"/>
      <c r="W58" s="185"/>
      <c r="X58" s="164"/>
      <c r="Y58" s="150"/>
      <c r="Z58" s="147">
        <f t="shared" ref="Z58:Z72" si="7">U58*X58/100</f>
        <v>0</v>
      </c>
      <c r="AA58" s="147">
        <f t="shared" ref="AA58:AA72" si="8">V58*X58/100</f>
        <v>0</v>
      </c>
      <c r="AB58" s="147">
        <f t="shared" ref="AB58:AB72" si="9">W58*X58/100</f>
        <v>0</v>
      </c>
      <c r="AC58" s="162" t="str">
        <f>IF(J58&gt;2000,J58-2,"Automaticky")</f>
        <v>Automaticky</v>
      </c>
      <c r="AD58" s="184"/>
      <c r="AE58" s="185"/>
      <c r="AF58" s="185"/>
      <c r="AG58" s="164"/>
      <c r="AH58" s="150"/>
      <c r="AI58" s="132">
        <f t="shared" ref="AI58:AI72" si="10">AD58*AG58/100</f>
        <v>0</v>
      </c>
      <c r="AJ58" s="132">
        <f t="shared" ref="AJ58:AJ72" si="11">AE58*AG58/100</f>
        <v>0</v>
      </c>
      <c r="AK58" s="132">
        <f t="shared" ref="AK58:AK72" si="12">AF58*AG58/100</f>
        <v>0</v>
      </c>
    </row>
    <row r="59" spans="1:37" ht="14.45" customHeight="1" x14ac:dyDescent="0.25">
      <c r="A59" s="99"/>
      <c r="B59" s="268"/>
      <c r="C59" s="269"/>
      <c r="D59" s="269"/>
      <c r="E59" s="269"/>
      <c r="F59" s="199"/>
      <c r="G59" s="338"/>
      <c r="H59" s="335"/>
      <c r="I59" s="112"/>
      <c r="J59" s="158"/>
      <c r="K59" s="184"/>
      <c r="L59" s="185"/>
      <c r="M59" s="185"/>
      <c r="N59" s="164"/>
      <c r="O59" s="112"/>
      <c r="P59" s="112">
        <f t="shared" si="4"/>
        <v>0</v>
      </c>
      <c r="Q59" s="112">
        <f t="shared" si="5"/>
        <v>0</v>
      </c>
      <c r="R59" s="112">
        <f t="shared" si="6"/>
        <v>0</v>
      </c>
      <c r="S59" s="112"/>
      <c r="T59" s="162" t="str">
        <f t="shared" ref="T59:T72" si="13">IF(J59&gt;2000,J59-1,"")</f>
        <v/>
      </c>
      <c r="U59" s="184"/>
      <c r="V59" s="185"/>
      <c r="W59" s="185"/>
      <c r="X59" s="164"/>
      <c r="Y59" s="150"/>
      <c r="Z59" s="147">
        <f t="shared" si="7"/>
        <v>0</v>
      </c>
      <c r="AA59" s="147">
        <f t="shared" si="8"/>
        <v>0</v>
      </c>
      <c r="AB59" s="147">
        <f t="shared" si="9"/>
        <v>0</v>
      </c>
      <c r="AC59" s="162" t="str">
        <f t="shared" ref="AC59:AC72" si="14">IF(J59&gt;2000,J59-2,"")</f>
        <v/>
      </c>
      <c r="AD59" s="184"/>
      <c r="AE59" s="185"/>
      <c r="AF59" s="185"/>
      <c r="AG59" s="164"/>
      <c r="AH59" s="150"/>
      <c r="AI59" s="132">
        <f t="shared" si="10"/>
        <v>0</v>
      </c>
      <c r="AJ59" s="132">
        <f t="shared" si="11"/>
        <v>0</v>
      </c>
      <c r="AK59" s="132">
        <f t="shared" si="12"/>
        <v>0</v>
      </c>
    </row>
    <row r="60" spans="1:37" ht="14.45" customHeight="1" x14ac:dyDescent="0.25">
      <c r="A60" s="99"/>
      <c r="B60" s="268"/>
      <c r="C60" s="269"/>
      <c r="D60" s="269"/>
      <c r="E60" s="269"/>
      <c r="F60" s="199"/>
      <c r="G60" s="338"/>
      <c r="H60" s="335"/>
      <c r="I60" s="112"/>
      <c r="J60" s="158"/>
      <c r="K60" s="184"/>
      <c r="L60" s="185"/>
      <c r="M60" s="185"/>
      <c r="N60" s="164"/>
      <c r="O60" s="112"/>
      <c r="P60" s="112">
        <f t="shared" si="4"/>
        <v>0</v>
      </c>
      <c r="Q60" s="112">
        <f t="shared" si="5"/>
        <v>0</v>
      </c>
      <c r="R60" s="112">
        <f t="shared" si="6"/>
        <v>0</v>
      </c>
      <c r="S60" s="112"/>
      <c r="T60" s="162" t="str">
        <f t="shared" si="13"/>
        <v/>
      </c>
      <c r="U60" s="184"/>
      <c r="V60" s="185"/>
      <c r="W60" s="185"/>
      <c r="X60" s="164"/>
      <c r="Y60" s="150"/>
      <c r="Z60" s="147">
        <f t="shared" si="7"/>
        <v>0</v>
      </c>
      <c r="AA60" s="147">
        <f t="shared" si="8"/>
        <v>0</v>
      </c>
      <c r="AB60" s="147">
        <f t="shared" si="9"/>
        <v>0</v>
      </c>
      <c r="AC60" s="162" t="str">
        <f t="shared" si="14"/>
        <v/>
      </c>
      <c r="AD60" s="184"/>
      <c r="AE60" s="185"/>
      <c r="AF60" s="185"/>
      <c r="AG60" s="164"/>
      <c r="AH60" s="150"/>
      <c r="AI60" s="132">
        <f t="shared" si="10"/>
        <v>0</v>
      </c>
      <c r="AJ60" s="132">
        <f t="shared" si="11"/>
        <v>0</v>
      </c>
      <c r="AK60" s="132">
        <f t="shared" si="12"/>
        <v>0</v>
      </c>
    </row>
    <row r="61" spans="1:37" ht="14.45" customHeight="1" x14ac:dyDescent="0.25">
      <c r="A61" s="99"/>
      <c r="B61" s="268"/>
      <c r="C61" s="269"/>
      <c r="D61" s="269"/>
      <c r="E61" s="269"/>
      <c r="F61" s="199"/>
      <c r="G61" s="338"/>
      <c r="H61" s="335"/>
      <c r="I61" s="112"/>
      <c r="J61" s="158"/>
      <c r="K61" s="184"/>
      <c r="L61" s="185"/>
      <c r="M61" s="185"/>
      <c r="N61" s="164"/>
      <c r="O61" s="112"/>
      <c r="P61" s="112">
        <f t="shared" si="4"/>
        <v>0</v>
      </c>
      <c r="Q61" s="112">
        <f t="shared" si="5"/>
        <v>0</v>
      </c>
      <c r="R61" s="112">
        <f t="shared" si="6"/>
        <v>0</v>
      </c>
      <c r="S61" s="112"/>
      <c r="T61" s="162" t="str">
        <f t="shared" si="13"/>
        <v/>
      </c>
      <c r="U61" s="184"/>
      <c r="V61" s="185"/>
      <c r="W61" s="185"/>
      <c r="X61" s="164"/>
      <c r="Y61" s="150"/>
      <c r="Z61" s="147">
        <f t="shared" si="7"/>
        <v>0</v>
      </c>
      <c r="AA61" s="147">
        <f t="shared" si="8"/>
        <v>0</v>
      </c>
      <c r="AB61" s="147">
        <f t="shared" si="9"/>
        <v>0</v>
      </c>
      <c r="AC61" s="162" t="str">
        <f t="shared" si="14"/>
        <v/>
      </c>
      <c r="AD61" s="184"/>
      <c r="AE61" s="185"/>
      <c r="AF61" s="185"/>
      <c r="AG61" s="164"/>
      <c r="AH61" s="150"/>
      <c r="AI61" s="132">
        <f t="shared" si="10"/>
        <v>0</v>
      </c>
      <c r="AJ61" s="132">
        <f t="shared" si="11"/>
        <v>0</v>
      </c>
      <c r="AK61" s="132">
        <f t="shared" si="12"/>
        <v>0</v>
      </c>
    </row>
    <row r="62" spans="1:37" ht="14.45" customHeight="1" x14ac:dyDescent="0.25">
      <c r="A62" s="99"/>
      <c r="B62" s="268"/>
      <c r="C62" s="269"/>
      <c r="D62" s="269"/>
      <c r="E62" s="269"/>
      <c r="F62" s="199"/>
      <c r="G62" s="338"/>
      <c r="H62" s="335"/>
      <c r="I62" s="112"/>
      <c r="J62" s="158"/>
      <c r="K62" s="184"/>
      <c r="L62" s="185"/>
      <c r="M62" s="185"/>
      <c r="N62" s="164"/>
      <c r="O62" s="112"/>
      <c r="P62" s="112">
        <f t="shared" si="4"/>
        <v>0</v>
      </c>
      <c r="Q62" s="112">
        <f t="shared" si="5"/>
        <v>0</v>
      </c>
      <c r="R62" s="112">
        <f t="shared" si="6"/>
        <v>0</v>
      </c>
      <c r="S62" s="112"/>
      <c r="T62" s="162" t="str">
        <f t="shared" si="13"/>
        <v/>
      </c>
      <c r="U62" s="184"/>
      <c r="V62" s="185"/>
      <c r="W62" s="185"/>
      <c r="X62" s="164"/>
      <c r="Y62" s="150"/>
      <c r="Z62" s="147">
        <f t="shared" si="7"/>
        <v>0</v>
      </c>
      <c r="AA62" s="147">
        <f t="shared" si="8"/>
        <v>0</v>
      </c>
      <c r="AB62" s="147">
        <f t="shared" si="9"/>
        <v>0</v>
      </c>
      <c r="AC62" s="162" t="str">
        <f t="shared" si="14"/>
        <v/>
      </c>
      <c r="AD62" s="184"/>
      <c r="AE62" s="185"/>
      <c r="AF62" s="185"/>
      <c r="AG62" s="164"/>
      <c r="AH62" s="150"/>
      <c r="AI62" s="132">
        <f t="shared" si="10"/>
        <v>0</v>
      </c>
      <c r="AJ62" s="132">
        <f t="shared" si="11"/>
        <v>0</v>
      </c>
      <c r="AK62" s="132">
        <f t="shared" si="12"/>
        <v>0</v>
      </c>
    </row>
    <row r="63" spans="1:37" ht="14.45" customHeight="1" x14ac:dyDescent="0.25">
      <c r="A63" s="99"/>
      <c r="B63" s="268"/>
      <c r="C63" s="269"/>
      <c r="D63" s="269"/>
      <c r="E63" s="269"/>
      <c r="F63" s="199"/>
      <c r="G63" s="338"/>
      <c r="H63" s="335"/>
      <c r="I63" s="112"/>
      <c r="J63" s="158"/>
      <c r="K63" s="184"/>
      <c r="L63" s="185"/>
      <c r="M63" s="185"/>
      <c r="N63" s="164"/>
      <c r="O63" s="112"/>
      <c r="P63" s="112">
        <f t="shared" si="4"/>
        <v>0</v>
      </c>
      <c r="Q63" s="112">
        <f t="shared" si="5"/>
        <v>0</v>
      </c>
      <c r="R63" s="112">
        <f t="shared" si="6"/>
        <v>0</v>
      </c>
      <c r="S63" s="112"/>
      <c r="T63" s="162" t="str">
        <f t="shared" si="13"/>
        <v/>
      </c>
      <c r="U63" s="184"/>
      <c r="V63" s="185"/>
      <c r="W63" s="185"/>
      <c r="X63" s="164"/>
      <c r="Y63" s="150"/>
      <c r="Z63" s="147">
        <f t="shared" si="7"/>
        <v>0</v>
      </c>
      <c r="AA63" s="147">
        <f t="shared" si="8"/>
        <v>0</v>
      </c>
      <c r="AB63" s="147">
        <f t="shared" si="9"/>
        <v>0</v>
      </c>
      <c r="AC63" s="162" t="str">
        <f t="shared" si="14"/>
        <v/>
      </c>
      <c r="AD63" s="184"/>
      <c r="AE63" s="185"/>
      <c r="AF63" s="185"/>
      <c r="AG63" s="164"/>
      <c r="AH63" s="150"/>
      <c r="AI63" s="132">
        <f t="shared" si="10"/>
        <v>0</v>
      </c>
      <c r="AJ63" s="132">
        <f t="shared" si="11"/>
        <v>0</v>
      </c>
      <c r="AK63" s="132">
        <f t="shared" si="12"/>
        <v>0</v>
      </c>
    </row>
    <row r="64" spans="1:37" ht="14.45" customHeight="1" x14ac:dyDescent="0.25">
      <c r="A64" s="99"/>
      <c r="B64" s="268"/>
      <c r="C64" s="269"/>
      <c r="D64" s="269"/>
      <c r="E64" s="269"/>
      <c r="F64" s="199"/>
      <c r="G64" s="338"/>
      <c r="H64" s="335"/>
      <c r="I64" s="112"/>
      <c r="J64" s="158"/>
      <c r="K64" s="184"/>
      <c r="L64" s="185"/>
      <c r="M64" s="185"/>
      <c r="N64" s="164"/>
      <c r="O64" s="112"/>
      <c r="P64" s="112">
        <f t="shared" si="4"/>
        <v>0</v>
      </c>
      <c r="Q64" s="112">
        <f t="shared" si="5"/>
        <v>0</v>
      </c>
      <c r="R64" s="112">
        <f t="shared" si="6"/>
        <v>0</v>
      </c>
      <c r="S64" s="112"/>
      <c r="T64" s="162" t="str">
        <f t="shared" si="13"/>
        <v/>
      </c>
      <c r="U64" s="184"/>
      <c r="V64" s="185"/>
      <c r="W64" s="185"/>
      <c r="X64" s="164"/>
      <c r="Y64" s="150"/>
      <c r="Z64" s="147">
        <f t="shared" si="7"/>
        <v>0</v>
      </c>
      <c r="AA64" s="147">
        <f t="shared" si="8"/>
        <v>0</v>
      </c>
      <c r="AB64" s="147">
        <f t="shared" si="9"/>
        <v>0</v>
      </c>
      <c r="AC64" s="162" t="str">
        <f t="shared" si="14"/>
        <v/>
      </c>
      <c r="AD64" s="184"/>
      <c r="AE64" s="185"/>
      <c r="AF64" s="185"/>
      <c r="AG64" s="164"/>
      <c r="AH64" s="150"/>
      <c r="AI64" s="132">
        <f t="shared" si="10"/>
        <v>0</v>
      </c>
      <c r="AJ64" s="132">
        <f t="shared" si="11"/>
        <v>0</v>
      </c>
      <c r="AK64" s="132">
        <f t="shared" si="12"/>
        <v>0</v>
      </c>
    </row>
    <row r="65" spans="1:37" ht="14.45" customHeight="1" x14ac:dyDescent="0.25">
      <c r="A65" s="99"/>
      <c r="B65" s="268"/>
      <c r="C65" s="269"/>
      <c r="D65" s="269"/>
      <c r="E65" s="269"/>
      <c r="F65" s="199"/>
      <c r="G65" s="338"/>
      <c r="H65" s="335"/>
      <c r="I65" s="112"/>
      <c r="J65" s="158"/>
      <c r="K65" s="184"/>
      <c r="L65" s="185"/>
      <c r="M65" s="185"/>
      <c r="N65" s="164"/>
      <c r="O65" s="112"/>
      <c r="P65" s="112">
        <f t="shared" si="4"/>
        <v>0</v>
      </c>
      <c r="Q65" s="112">
        <f t="shared" si="5"/>
        <v>0</v>
      </c>
      <c r="R65" s="112">
        <f t="shared" si="6"/>
        <v>0</v>
      </c>
      <c r="S65" s="112"/>
      <c r="T65" s="162" t="str">
        <f t="shared" si="13"/>
        <v/>
      </c>
      <c r="U65" s="184"/>
      <c r="V65" s="185"/>
      <c r="W65" s="185"/>
      <c r="X65" s="164"/>
      <c r="Y65" s="150"/>
      <c r="Z65" s="147">
        <f t="shared" si="7"/>
        <v>0</v>
      </c>
      <c r="AA65" s="147">
        <f t="shared" si="8"/>
        <v>0</v>
      </c>
      <c r="AB65" s="147">
        <f t="shared" si="9"/>
        <v>0</v>
      </c>
      <c r="AC65" s="162" t="str">
        <f t="shared" si="14"/>
        <v/>
      </c>
      <c r="AD65" s="184"/>
      <c r="AE65" s="185"/>
      <c r="AF65" s="185"/>
      <c r="AG65" s="164"/>
      <c r="AH65" s="150"/>
      <c r="AI65" s="132">
        <f t="shared" si="10"/>
        <v>0</v>
      </c>
      <c r="AJ65" s="132">
        <f t="shared" si="11"/>
        <v>0</v>
      </c>
      <c r="AK65" s="132">
        <f t="shared" si="12"/>
        <v>0</v>
      </c>
    </row>
    <row r="66" spans="1:37" ht="14.45" customHeight="1" x14ac:dyDescent="0.25">
      <c r="A66" s="99"/>
      <c r="B66" s="268"/>
      <c r="C66" s="269"/>
      <c r="D66" s="269"/>
      <c r="E66" s="269"/>
      <c r="F66" s="199"/>
      <c r="G66" s="338"/>
      <c r="H66" s="335"/>
      <c r="I66" s="112"/>
      <c r="J66" s="158"/>
      <c r="K66" s="184"/>
      <c r="L66" s="185"/>
      <c r="M66" s="185"/>
      <c r="N66" s="164"/>
      <c r="O66" s="112"/>
      <c r="P66" s="112">
        <f t="shared" si="4"/>
        <v>0</v>
      </c>
      <c r="Q66" s="112">
        <f t="shared" si="5"/>
        <v>0</v>
      </c>
      <c r="R66" s="112">
        <f t="shared" si="6"/>
        <v>0</v>
      </c>
      <c r="S66" s="112"/>
      <c r="T66" s="162" t="str">
        <f t="shared" si="13"/>
        <v/>
      </c>
      <c r="U66" s="184"/>
      <c r="V66" s="185"/>
      <c r="W66" s="185"/>
      <c r="X66" s="164"/>
      <c r="Y66" s="150"/>
      <c r="Z66" s="147">
        <f t="shared" si="7"/>
        <v>0</v>
      </c>
      <c r="AA66" s="147">
        <f t="shared" si="8"/>
        <v>0</v>
      </c>
      <c r="AB66" s="147">
        <f t="shared" si="9"/>
        <v>0</v>
      </c>
      <c r="AC66" s="162" t="str">
        <f t="shared" si="14"/>
        <v/>
      </c>
      <c r="AD66" s="184"/>
      <c r="AE66" s="185"/>
      <c r="AF66" s="185"/>
      <c r="AG66" s="164"/>
      <c r="AH66" s="150"/>
      <c r="AI66" s="132">
        <f t="shared" si="10"/>
        <v>0</v>
      </c>
      <c r="AJ66" s="132">
        <f t="shared" si="11"/>
        <v>0</v>
      </c>
      <c r="AK66" s="132">
        <f t="shared" si="12"/>
        <v>0</v>
      </c>
    </row>
    <row r="67" spans="1:37" ht="14.45" customHeight="1" x14ac:dyDescent="0.25">
      <c r="A67" s="99"/>
      <c r="B67" s="268"/>
      <c r="C67" s="269"/>
      <c r="D67" s="269"/>
      <c r="E67" s="269"/>
      <c r="F67" s="199"/>
      <c r="G67" s="338"/>
      <c r="H67" s="335"/>
      <c r="I67" s="112"/>
      <c r="J67" s="158"/>
      <c r="K67" s="184"/>
      <c r="L67" s="185"/>
      <c r="M67" s="185"/>
      <c r="N67" s="164"/>
      <c r="O67" s="112"/>
      <c r="P67" s="112">
        <f t="shared" si="4"/>
        <v>0</v>
      </c>
      <c r="Q67" s="112">
        <f t="shared" si="5"/>
        <v>0</v>
      </c>
      <c r="R67" s="112">
        <f t="shared" si="6"/>
        <v>0</v>
      </c>
      <c r="S67" s="112"/>
      <c r="T67" s="162" t="str">
        <f t="shared" si="13"/>
        <v/>
      </c>
      <c r="U67" s="184"/>
      <c r="V67" s="185"/>
      <c r="W67" s="185"/>
      <c r="X67" s="164"/>
      <c r="Y67" s="150"/>
      <c r="Z67" s="147">
        <f t="shared" si="7"/>
        <v>0</v>
      </c>
      <c r="AA67" s="147">
        <f t="shared" si="8"/>
        <v>0</v>
      </c>
      <c r="AB67" s="147">
        <f t="shared" si="9"/>
        <v>0</v>
      </c>
      <c r="AC67" s="162" t="str">
        <f t="shared" si="14"/>
        <v/>
      </c>
      <c r="AD67" s="184"/>
      <c r="AE67" s="185"/>
      <c r="AF67" s="185"/>
      <c r="AG67" s="164"/>
      <c r="AH67" s="150"/>
      <c r="AI67" s="132">
        <f t="shared" si="10"/>
        <v>0</v>
      </c>
      <c r="AJ67" s="132">
        <f t="shared" si="11"/>
        <v>0</v>
      </c>
      <c r="AK67" s="132">
        <f t="shared" si="12"/>
        <v>0</v>
      </c>
    </row>
    <row r="68" spans="1:37" ht="14.45" customHeight="1" x14ac:dyDescent="0.25">
      <c r="A68" s="99"/>
      <c r="B68" s="268"/>
      <c r="C68" s="269"/>
      <c r="D68" s="269"/>
      <c r="E68" s="269"/>
      <c r="F68" s="199"/>
      <c r="G68" s="338"/>
      <c r="H68" s="335"/>
      <c r="I68" s="112"/>
      <c r="J68" s="158"/>
      <c r="K68" s="184"/>
      <c r="L68" s="185"/>
      <c r="M68" s="185"/>
      <c r="N68" s="164"/>
      <c r="O68" s="112"/>
      <c r="P68" s="112">
        <f t="shared" si="4"/>
        <v>0</v>
      </c>
      <c r="Q68" s="112">
        <f t="shared" si="5"/>
        <v>0</v>
      </c>
      <c r="R68" s="112">
        <f t="shared" si="6"/>
        <v>0</v>
      </c>
      <c r="S68" s="112"/>
      <c r="T68" s="162" t="str">
        <f t="shared" si="13"/>
        <v/>
      </c>
      <c r="U68" s="184"/>
      <c r="V68" s="185"/>
      <c r="W68" s="185"/>
      <c r="X68" s="164"/>
      <c r="Y68" s="150"/>
      <c r="Z68" s="147">
        <f t="shared" si="7"/>
        <v>0</v>
      </c>
      <c r="AA68" s="147">
        <f t="shared" si="8"/>
        <v>0</v>
      </c>
      <c r="AB68" s="147">
        <f t="shared" si="9"/>
        <v>0</v>
      </c>
      <c r="AC68" s="162" t="str">
        <f t="shared" si="14"/>
        <v/>
      </c>
      <c r="AD68" s="184"/>
      <c r="AE68" s="185"/>
      <c r="AF68" s="185"/>
      <c r="AG68" s="164"/>
      <c r="AH68" s="150"/>
      <c r="AI68" s="132">
        <f t="shared" si="10"/>
        <v>0</v>
      </c>
      <c r="AJ68" s="132">
        <f t="shared" si="11"/>
        <v>0</v>
      </c>
      <c r="AK68" s="132">
        <f t="shared" si="12"/>
        <v>0</v>
      </c>
    </row>
    <row r="69" spans="1:37" ht="14.45" customHeight="1" x14ac:dyDescent="0.25">
      <c r="A69" s="99"/>
      <c r="B69" s="268"/>
      <c r="C69" s="269"/>
      <c r="D69" s="269"/>
      <c r="E69" s="269"/>
      <c r="F69" s="199"/>
      <c r="G69" s="338"/>
      <c r="H69" s="335"/>
      <c r="I69" s="112"/>
      <c r="J69" s="158"/>
      <c r="K69" s="184"/>
      <c r="L69" s="185"/>
      <c r="M69" s="185"/>
      <c r="N69" s="164"/>
      <c r="O69" s="112"/>
      <c r="P69" s="112">
        <f t="shared" si="4"/>
        <v>0</v>
      </c>
      <c r="Q69" s="112">
        <f t="shared" si="5"/>
        <v>0</v>
      </c>
      <c r="R69" s="112">
        <f t="shared" si="6"/>
        <v>0</v>
      </c>
      <c r="S69" s="112"/>
      <c r="T69" s="162" t="str">
        <f t="shared" si="13"/>
        <v/>
      </c>
      <c r="U69" s="184"/>
      <c r="V69" s="185"/>
      <c r="W69" s="185"/>
      <c r="X69" s="164"/>
      <c r="Y69" s="150"/>
      <c r="Z69" s="147">
        <f t="shared" si="7"/>
        <v>0</v>
      </c>
      <c r="AA69" s="147">
        <f t="shared" si="8"/>
        <v>0</v>
      </c>
      <c r="AB69" s="147">
        <f t="shared" si="9"/>
        <v>0</v>
      </c>
      <c r="AC69" s="162" t="str">
        <f t="shared" si="14"/>
        <v/>
      </c>
      <c r="AD69" s="184"/>
      <c r="AE69" s="185"/>
      <c r="AF69" s="185"/>
      <c r="AG69" s="164"/>
      <c r="AH69" s="150"/>
      <c r="AI69" s="132">
        <f t="shared" si="10"/>
        <v>0</v>
      </c>
      <c r="AJ69" s="132">
        <f t="shared" si="11"/>
        <v>0</v>
      </c>
      <c r="AK69" s="132">
        <f t="shared" si="12"/>
        <v>0</v>
      </c>
    </row>
    <row r="70" spans="1:37" ht="14.45" customHeight="1" x14ac:dyDescent="0.25">
      <c r="A70" s="99"/>
      <c r="B70" s="268"/>
      <c r="C70" s="269"/>
      <c r="D70" s="269"/>
      <c r="E70" s="269"/>
      <c r="F70" s="199"/>
      <c r="G70" s="338"/>
      <c r="H70" s="335"/>
      <c r="I70" s="112"/>
      <c r="J70" s="158"/>
      <c r="K70" s="184"/>
      <c r="L70" s="185"/>
      <c r="M70" s="185"/>
      <c r="N70" s="164"/>
      <c r="O70" s="112"/>
      <c r="P70" s="112">
        <f t="shared" si="4"/>
        <v>0</v>
      </c>
      <c r="Q70" s="112">
        <f t="shared" si="5"/>
        <v>0</v>
      </c>
      <c r="R70" s="112">
        <f t="shared" si="6"/>
        <v>0</v>
      </c>
      <c r="S70" s="112"/>
      <c r="T70" s="162" t="str">
        <f t="shared" si="13"/>
        <v/>
      </c>
      <c r="U70" s="184"/>
      <c r="V70" s="185"/>
      <c r="W70" s="185"/>
      <c r="X70" s="164"/>
      <c r="Y70" s="150"/>
      <c r="Z70" s="147">
        <f t="shared" si="7"/>
        <v>0</v>
      </c>
      <c r="AA70" s="147">
        <f t="shared" si="8"/>
        <v>0</v>
      </c>
      <c r="AB70" s="147">
        <f t="shared" si="9"/>
        <v>0</v>
      </c>
      <c r="AC70" s="162" t="str">
        <f t="shared" si="14"/>
        <v/>
      </c>
      <c r="AD70" s="184"/>
      <c r="AE70" s="185"/>
      <c r="AF70" s="185"/>
      <c r="AG70" s="164"/>
      <c r="AH70" s="150"/>
      <c r="AI70" s="132">
        <f t="shared" si="10"/>
        <v>0</v>
      </c>
      <c r="AJ70" s="132">
        <f t="shared" si="11"/>
        <v>0</v>
      </c>
      <c r="AK70" s="132">
        <f t="shared" si="12"/>
        <v>0</v>
      </c>
    </row>
    <row r="71" spans="1:37" ht="14.45" customHeight="1" x14ac:dyDescent="0.25">
      <c r="A71" s="99"/>
      <c r="B71" s="268"/>
      <c r="C71" s="269"/>
      <c r="D71" s="269"/>
      <c r="E71" s="269"/>
      <c r="F71" s="199"/>
      <c r="G71" s="338"/>
      <c r="H71" s="335"/>
      <c r="I71" s="112"/>
      <c r="J71" s="158"/>
      <c r="K71" s="184"/>
      <c r="L71" s="185"/>
      <c r="M71" s="185"/>
      <c r="N71" s="164"/>
      <c r="O71" s="112"/>
      <c r="P71" s="112">
        <f t="shared" si="4"/>
        <v>0</v>
      </c>
      <c r="Q71" s="112">
        <f t="shared" si="5"/>
        <v>0</v>
      </c>
      <c r="R71" s="112">
        <f t="shared" si="6"/>
        <v>0</v>
      </c>
      <c r="S71" s="112"/>
      <c r="T71" s="162" t="str">
        <f t="shared" si="13"/>
        <v/>
      </c>
      <c r="U71" s="184"/>
      <c r="V71" s="185"/>
      <c r="W71" s="185"/>
      <c r="X71" s="164"/>
      <c r="Y71" s="150"/>
      <c r="Z71" s="147">
        <f t="shared" si="7"/>
        <v>0</v>
      </c>
      <c r="AA71" s="147">
        <f t="shared" si="8"/>
        <v>0</v>
      </c>
      <c r="AB71" s="147">
        <f t="shared" si="9"/>
        <v>0</v>
      </c>
      <c r="AC71" s="162" t="str">
        <f t="shared" si="14"/>
        <v/>
      </c>
      <c r="AD71" s="184"/>
      <c r="AE71" s="185"/>
      <c r="AF71" s="185"/>
      <c r="AG71" s="164"/>
      <c r="AH71" s="150"/>
      <c r="AI71" s="132">
        <f t="shared" si="10"/>
        <v>0</v>
      </c>
      <c r="AJ71" s="132">
        <f t="shared" si="11"/>
        <v>0</v>
      </c>
      <c r="AK71" s="132">
        <f t="shared" si="12"/>
        <v>0</v>
      </c>
    </row>
    <row r="72" spans="1:37" ht="14.45" customHeight="1" x14ac:dyDescent="0.25">
      <c r="A72" s="99"/>
      <c r="B72" s="373"/>
      <c r="C72" s="374"/>
      <c r="D72" s="374"/>
      <c r="E72" s="374"/>
      <c r="F72" s="201"/>
      <c r="G72" s="338"/>
      <c r="H72" s="335"/>
      <c r="I72" s="112"/>
      <c r="J72" s="158"/>
      <c r="K72" s="184"/>
      <c r="L72" s="185"/>
      <c r="M72" s="185"/>
      <c r="N72" s="164"/>
      <c r="O72" s="112"/>
      <c r="P72" s="112">
        <f t="shared" si="4"/>
        <v>0</v>
      </c>
      <c r="Q72" s="112">
        <f t="shared" si="5"/>
        <v>0</v>
      </c>
      <c r="R72" s="112">
        <f t="shared" si="6"/>
        <v>0</v>
      </c>
      <c r="S72" s="112"/>
      <c r="T72" s="162" t="str">
        <f t="shared" si="13"/>
        <v/>
      </c>
      <c r="U72" s="184"/>
      <c r="V72" s="185"/>
      <c r="W72" s="185"/>
      <c r="X72" s="164"/>
      <c r="Y72" s="150"/>
      <c r="Z72" s="147">
        <f t="shared" si="7"/>
        <v>0</v>
      </c>
      <c r="AA72" s="147">
        <f t="shared" si="8"/>
        <v>0</v>
      </c>
      <c r="AB72" s="147">
        <f t="shared" si="9"/>
        <v>0</v>
      </c>
      <c r="AC72" s="162" t="str">
        <f t="shared" si="14"/>
        <v/>
      </c>
      <c r="AD72" s="184"/>
      <c r="AE72" s="185"/>
      <c r="AF72" s="185"/>
      <c r="AG72" s="164"/>
      <c r="AH72" s="150"/>
      <c r="AI72" s="132">
        <f t="shared" si="10"/>
        <v>0</v>
      </c>
      <c r="AJ72" s="132">
        <f t="shared" si="11"/>
        <v>0</v>
      </c>
      <c r="AK72" s="132">
        <f t="shared" si="12"/>
        <v>0</v>
      </c>
    </row>
    <row r="73" spans="1:37" ht="18" customHeight="1" x14ac:dyDescent="0.2">
      <c r="A73" s="99"/>
      <c r="B73" s="160" t="s">
        <v>115</v>
      </c>
      <c r="C73" s="151" t="str">
        <f>C47</f>
        <v/>
      </c>
      <c r="D73" s="152" t="s">
        <v>112</v>
      </c>
      <c r="E73" s="151" t="str">
        <f>E47</f>
        <v/>
      </c>
      <c r="F73" s="161"/>
      <c r="G73" s="338"/>
      <c r="H73" s="335"/>
      <c r="I73" s="112"/>
      <c r="J73" s="322" t="str">
        <f>J47</f>
        <v>Přerušené vazby</v>
      </c>
      <c r="K73" s="323"/>
      <c r="L73" s="323"/>
      <c r="M73" s="323"/>
      <c r="N73" s="324"/>
      <c r="O73" s="112"/>
      <c r="P73" s="112"/>
      <c r="Q73" s="112"/>
      <c r="R73" s="112"/>
      <c r="S73" s="118"/>
      <c r="T73" s="322" t="str">
        <f>J73</f>
        <v>Přerušené vazby</v>
      </c>
      <c r="U73" s="323"/>
      <c r="V73" s="323"/>
      <c r="W73" s="323"/>
      <c r="X73" s="324"/>
      <c r="Y73" s="112"/>
      <c r="Z73" s="147"/>
      <c r="AA73" s="147"/>
      <c r="AB73" s="147"/>
      <c r="AC73" s="322" t="str">
        <f>J73</f>
        <v>Přerušené vazby</v>
      </c>
      <c r="AD73" s="323"/>
      <c r="AE73" s="323"/>
      <c r="AF73" s="323"/>
      <c r="AG73" s="324"/>
      <c r="AH73" s="132"/>
      <c r="AI73" s="132"/>
      <c r="AJ73" s="132"/>
      <c r="AK73" s="116"/>
    </row>
    <row r="74" spans="1:37" ht="13.9" customHeight="1" x14ac:dyDescent="0.25">
      <c r="A74" s="99"/>
      <c r="B74" s="333"/>
      <c r="C74" s="334"/>
      <c r="D74" s="334"/>
      <c r="E74" s="334"/>
      <c r="F74" s="202"/>
      <c r="G74" s="338"/>
      <c r="H74" s="335"/>
      <c r="I74" s="112"/>
      <c r="J74" s="158"/>
      <c r="K74" s="184"/>
      <c r="L74" s="185"/>
      <c r="M74" s="185"/>
      <c r="N74" s="164"/>
      <c r="O74" s="112"/>
      <c r="P74" s="112">
        <f t="shared" ref="P74:P79" si="15">K74*N74/100</f>
        <v>0</v>
      </c>
      <c r="Q74" s="112">
        <f t="shared" ref="Q74:Q79" si="16">L74*N74/100</f>
        <v>0</v>
      </c>
      <c r="R74" s="112">
        <f t="shared" ref="R74:R79" si="17">M74*N74/100</f>
        <v>0</v>
      </c>
      <c r="S74" s="112"/>
      <c r="T74" s="162" t="str">
        <f>IF(J74&gt;2000,J74-1,"Automaticky")</f>
        <v>Automaticky</v>
      </c>
      <c r="U74" s="184"/>
      <c r="V74" s="185"/>
      <c r="W74" s="185"/>
      <c r="X74" s="164"/>
      <c r="Y74" s="150"/>
      <c r="Z74" s="147">
        <f t="shared" ref="Z74:Z79" si="18">U74*X74/100</f>
        <v>0</v>
      </c>
      <c r="AA74" s="147">
        <f t="shared" ref="AA74:AA79" si="19">V74*X74/100</f>
        <v>0</v>
      </c>
      <c r="AB74" s="147">
        <f t="shared" ref="AB74:AB79" si="20">W74*X74/100</f>
        <v>0</v>
      </c>
      <c r="AC74" s="162" t="str">
        <f>IF(J74&gt;2000,J74-2,"Automaticky")</f>
        <v>Automaticky</v>
      </c>
      <c r="AD74" s="184"/>
      <c r="AE74" s="185"/>
      <c r="AF74" s="185"/>
      <c r="AG74" s="164"/>
      <c r="AH74" s="150"/>
      <c r="AI74" s="132">
        <f t="shared" ref="AI74:AI79" si="21">AD74*AG74/100</f>
        <v>0</v>
      </c>
      <c r="AJ74" s="132">
        <f t="shared" ref="AJ74:AJ79" si="22">AE74*AG74/100</f>
        <v>0</v>
      </c>
      <c r="AK74" s="132">
        <f t="shared" ref="AK74:AK79" si="23">AF74*AG74/100</f>
        <v>0</v>
      </c>
    </row>
    <row r="75" spans="1:37" ht="14.45" customHeight="1" x14ac:dyDescent="0.25">
      <c r="A75" s="99"/>
      <c r="B75" s="268"/>
      <c r="C75" s="269"/>
      <c r="D75" s="269"/>
      <c r="E75" s="269"/>
      <c r="F75" s="199"/>
      <c r="G75" s="338"/>
      <c r="H75" s="335"/>
      <c r="I75" s="112"/>
      <c r="J75" s="158"/>
      <c r="K75" s="184"/>
      <c r="L75" s="185"/>
      <c r="M75" s="185"/>
      <c r="N75" s="164"/>
      <c r="O75" s="112"/>
      <c r="P75" s="112">
        <f t="shared" si="15"/>
        <v>0</v>
      </c>
      <c r="Q75" s="112">
        <f t="shared" si="16"/>
        <v>0</v>
      </c>
      <c r="R75" s="112">
        <f t="shared" si="17"/>
        <v>0</v>
      </c>
      <c r="S75" s="112"/>
      <c r="T75" s="162" t="str">
        <f t="shared" ref="T75:T79" si="24">IF(J75&gt;2000,J75-1,"")</f>
        <v/>
      </c>
      <c r="U75" s="184"/>
      <c r="V75" s="185"/>
      <c r="W75" s="185"/>
      <c r="X75" s="164"/>
      <c r="Y75" s="150"/>
      <c r="Z75" s="147">
        <f t="shared" si="18"/>
        <v>0</v>
      </c>
      <c r="AA75" s="147">
        <f t="shared" si="19"/>
        <v>0</v>
      </c>
      <c r="AB75" s="147">
        <f t="shared" si="20"/>
        <v>0</v>
      </c>
      <c r="AC75" s="162" t="str">
        <f t="shared" ref="AC75:AC79" si="25">IF(J75&gt;2000,J75-2,"")</f>
        <v/>
      </c>
      <c r="AD75" s="184"/>
      <c r="AE75" s="185"/>
      <c r="AF75" s="185"/>
      <c r="AG75" s="164"/>
      <c r="AH75" s="150"/>
      <c r="AI75" s="132">
        <f t="shared" si="21"/>
        <v>0</v>
      </c>
      <c r="AJ75" s="132">
        <f t="shared" si="22"/>
        <v>0</v>
      </c>
      <c r="AK75" s="132">
        <f t="shared" si="23"/>
        <v>0</v>
      </c>
    </row>
    <row r="76" spans="1:37" ht="14.45" customHeight="1" x14ac:dyDescent="0.25">
      <c r="A76" s="99"/>
      <c r="B76" s="268"/>
      <c r="C76" s="269"/>
      <c r="D76" s="269"/>
      <c r="E76" s="269"/>
      <c r="F76" s="199"/>
      <c r="G76" s="338"/>
      <c r="H76" s="335"/>
      <c r="I76" s="112"/>
      <c r="J76" s="158"/>
      <c r="K76" s="184"/>
      <c r="L76" s="185"/>
      <c r="M76" s="185"/>
      <c r="N76" s="164"/>
      <c r="O76" s="112"/>
      <c r="P76" s="112">
        <f t="shared" si="15"/>
        <v>0</v>
      </c>
      <c r="Q76" s="112">
        <f t="shared" si="16"/>
        <v>0</v>
      </c>
      <c r="R76" s="112">
        <f t="shared" si="17"/>
        <v>0</v>
      </c>
      <c r="S76" s="112"/>
      <c r="T76" s="162" t="str">
        <f t="shared" si="24"/>
        <v/>
      </c>
      <c r="U76" s="184"/>
      <c r="V76" s="185"/>
      <c r="W76" s="185"/>
      <c r="X76" s="164"/>
      <c r="Y76" s="150"/>
      <c r="Z76" s="147">
        <f t="shared" si="18"/>
        <v>0</v>
      </c>
      <c r="AA76" s="147">
        <f t="shared" si="19"/>
        <v>0</v>
      </c>
      <c r="AB76" s="147">
        <f t="shared" si="20"/>
        <v>0</v>
      </c>
      <c r="AC76" s="162" t="str">
        <f t="shared" si="25"/>
        <v/>
      </c>
      <c r="AD76" s="184"/>
      <c r="AE76" s="185"/>
      <c r="AF76" s="185"/>
      <c r="AG76" s="164"/>
      <c r="AH76" s="150"/>
      <c r="AI76" s="132">
        <f t="shared" si="21"/>
        <v>0</v>
      </c>
      <c r="AJ76" s="132">
        <f t="shared" si="22"/>
        <v>0</v>
      </c>
      <c r="AK76" s="132">
        <f t="shared" si="23"/>
        <v>0</v>
      </c>
    </row>
    <row r="77" spans="1:37" ht="14.45" customHeight="1" x14ac:dyDescent="0.25">
      <c r="A77" s="99"/>
      <c r="B77" s="268"/>
      <c r="C77" s="269"/>
      <c r="D77" s="269"/>
      <c r="E77" s="269"/>
      <c r="F77" s="199"/>
      <c r="G77" s="338"/>
      <c r="H77" s="335"/>
      <c r="I77" s="112"/>
      <c r="J77" s="158"/>
      <c r="K77" s="184"/>
      <c r="L77" s="185"/>
      <c r="M77" s="185"/>
      <c r="N77" s="164"/>
      <c r="O77" s="112"/>
      <c r="P77" s="112">
        <f t="shared" si="15"/>
        <v>0</v>
      </c>
      <c r="Q77" s="112">
        <f>L77*N77/100</f>
        <v>0</v>
      </c>
      <c r="R77" s="112">
        <f>M77*N77/100</f>
        <v>0</v>
      </c>
      <c r="S77" s="112"/>
      <c r="T77" s="162" t="str">
        <f>IF(J77&gt;2000,J77-1,"")</f>
        <v/>
      </c>
      <c r="U77" s="184"/>
      <c r="V77" s="185"/>
      <c r="W77" s="185"/>
      <c r="X77" s="164"/>
      <c r="Y77" s="150"/>
      <c r="Z77" s="147">
        <f t="shared" si="18"/>
        <v>0</v>
      </c>
      <c r="AA77" s="147">
        <f t="shared" si="19"/>
        <v>0</v>
      </c>
      <c r="AB77" s="147">
        <f t="shared" si="20"/>
        <v>0</v>
      </c>
      <c r="AC77" s="162" t="str">
        <f>IF(J77&gt;2000,J77-2,"")</f>
        <v/>
      </c>
      <c r="AD77" s="184"/>
      <c r="AE77" s="185"/>
      <c r="AF77" s="185"/>
      <c r="AG77" s="164"/>
      <c r="AH77" s="150"/>
      <c r="AI77" s="132">
        <f t="shared" si="21"/>
        <v>0</v>
      </c>
      <c r="AJ77" s="132">
        <f t="shared" si="22"/>
        <v>0</v>
      </c>
      <c r="AK77" s="132">
        <f t="shared" si="23"/>
        <v>0</v>
      </c>
    </row>
    <row r="78" spans="1:37" ht="14.45" customHeight="1" x14ac:dyDescent="0.25">
      <c r="A78" s="99"/>
      <c r="B78" s="268"/>
      <c r="C78" s="269"/>
      <c r="D78" s="269"/>
      <c r="E78" s="269"/>
      <c r="F78" s="199"/>
      <c r="G78" s="338"/>
      <c r="H78" s="335"/>
      <c r="I78" s="112"/>
      <c r="J78" s="158"/>
      <c r="K78" s="184"/>
      <c r="L78" s="185"/>
      <c r="M78" s="185"/>
      <c r="N78" s="164"/>
      <c r="O78" s="112"/>
      <c r="P78" s="112">
        <f t="shared" si="15"/>
        <v>0</v>
      </c>
      <c r="Q78" s="112">
        <f>L78*N78/100</f>
        <v>0</v>
      </c>
      <c r="R78" s="112">
        <f>M78*N78/100</f>
        <v>0</v>
      </c>
      <c r="S78" s="112"/>
      <c r="T78" s="162" t="str">
        <f>IF(J78&gt;2000,J78-1,"")</f>
        <v/>
      </c>
      <c r="U78" s="184"/>
      <c r="V78" s="185"/>
      <c r="W78" s="185"/>
      <c r="X78" s="164"/>
      <c r="Y78" s="150"/>
      <c r="Z78" s="147">
        <f t="shared" si="18"/>
        <v>0</v>
      </c>
      <c r="AA78" s="147">
        <f t="shared" si="19"/>
        <v>0</v>
      </c>
      <c r="AB78" s="147">
        <f t="shared" si="20"/>
        <v>0</v>
      </c>
      <c r="AC78" s="162" t="str">
        <f>IF(J78&gt;2000,J78-2,"")</f>
        <v/>
      </c>
      <c r="AD78" s="184"/>
      <c r="AE78" s="185"/>
      <c r="AF78" s="185"/>
      <c r="AG78" s="164"/>
      <c r="AH78" s="150"/>
      <c r="AI78" s="132">
        <f t="shared" si="21"/>
        <v>0</v>
      </c>
      <c r="AJ78" s="132">
        <f t="shared" si="22"/>
        <v>0</v>
      </c>
      <c r="AK78" s="132">
        <f t="shared" si="23"/>
        <v>0</v>
      </c>
    </row>
    <row r="79" spans="1:37" ht="15" customHeight="1" thickBot="1" x14ac:dyDescent="0.3">
      <c r="A79" s="99"/>
      <c r="B79" s="359"/>
      <c r="C79" s="360"/>
      <c r="D79" s="360"/>
      <c r="E79" s="360"/>
      <c r="F79" s="200"/>
      <c r="G79" s="338"/>
      <c r="H79" s="335"/>
      <c r="I79" s="112"/>
      <c r="J79" s="159"/>
      <c r="K79" s="188"/>
      <c r="L79" s="189"/>
      <c r="M79" s="189"/>
      <c r="N79" s="165"/>
      <c r="O79" s="112"/>
      <c r="P79" s="112">
        <f t="shared" si="15"/>
        <v>0</v>
      </c>
      <c r="Q79" s="112">
        <f t="shared" si="16"/>
        <v>0</v>
      </c>
      <c r="R79" s="112">
        <f t="shared" si="17"/>
        <v>0</v>
      </c>
      <c r="S79" s="112"/>
      <c r="T79" s="163" t="str">
        <f t="shared" si="24"/>
        <v/>
      </c>
      <c r="U79" s="188"/>
      <c r="V79" s="189"/>
      <c r="W79" s="189"/>
      <c r="X79" s="165"/>
      <c r="Y79" s="150"/>
      <c r="Z79" s="147">
        <f t="shared" si="18"/>
        <v>0</v>
      </c>
      <c r="AA79" s="147">
        <f t="shared" si="19"/>
        <v>0</v>
      </c>
      <c r="AB79" s="147">
        <f t="shared" si="20"/>
        <v>0</v>
      </c>
      <c r="AC79" s="163" t="str">
        <f t="shared" si="25"/>
        <v/>
      </c>
      <c r="AD79" s="188"/>
      <c r="AE79" s="189"/>
      <c r="AF79" s="189"/>
      <c r="AG79" s="165"/>
      <c r="AH79" s="150"/>
      <c r="AI79" s="132">
        <f t="shared" si="21"/>
        <v>0</v>
      </c>
      <c r="AJ79" s="132">
        <f t="shared" si="22"/>
        <v>0</v>
      </c>
      <c r="AK79" s="132">
        <f t="shared" si="23"/>
        <v>0</v>
      </c>
    </row>
    <row r="80" spans="1:37" s="131" customFormat="1" ht="9" customHeight="1" x14ac:dyDescent="0.25">
      <c r="A80" s="103"/>
      <c r="B80" s="118"/>
      <c r="C80" s="112"/>
      <c r="D80" s="129"/>
      <c r="E80" s="118"/>
      <c r="F80" s="123"/>
      <c r="G80" s="123"/>
      <c r="H80" s="118"/>
      <c r="I80" s="112"/>
      <c r="J80" s="112"/>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30"/>
      <c r="AI80" s="130"/>
      <c r="AJ80" s="130"/>
      <c r="AK80" s="130"/>
    </row>
    <row r="81" spans="1:37" s="131" customFormat="1" ht="9" customHeight="1" x14ac:dyDescent="0.25">
      <c r="A81" s="103"/>
      <c r="B81" s="118"/>
      <c r="C81" s="112"/>
      <c r="D81" s="129"/>
      <c r="E81" s="118"/>
      <c r="F81" s="123"/>
      <c r="G81" s="123"/>
      <c r="H81" s="118"/>
      <c r="I81" s="112"/>
      <c r="J81" s="112"/>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30"/>
      <c r="AI81" s="130"/>
      <c r="AJ81" s="130"/>
      <c r="AK81" s="130"/>
    </row>
    <row r="82" spans="1:37" s="131" customFormat="1" ht="9" hidden="1" customHeight="1" x14ac:dyDescent="0.25">
      <c r="A82" s="103"/>
      <c r="B82" s="118"/>
      <c r="C82" s="112"/>
      <c r="D82" s="129"/>
      <c r="E82" s="118"/>
      <c r="F82" s="123"/>
      <c r="G82" s="123"/>
      <c r="H82" s="118"/>
      <c r="I82" s="112"/>
      <c r="J82" s="112"/>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30"/>
      <c r="AI82" s="130"/>
      <c r="AJ82" s="130"/>
      <c r="AK82" s="130"/>
    </row>
    <row r="83" spans="1:37" s="131" customFormat="1" ht="9" hidden="1" customHeight="1" x14ac:dyDescent="0.25">
      <c r="A83" s="103"/>
      <c r="B83" s="118"/>
      <c r="C83" s="112"/>
      <c r="D83" s="129"/>
      <c r="E83" s="118"/>
      <c r="F83" s="123"/>
      <c r="G83" s="123"/>
      <c r="H83" s="118"/>
      <c r="I83" s="112"/>
      <c r="J83" s="112"/>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30"/>
      <c r="AI83" s="130"/>
      <c r="AJ83" s="130"/>
      <c r="AK83" s="130"/>
    </row>
    <row r="84" spans="1:37" s="131" customFormat="1" ht="9" hidden="1" customHeight="1" x14ac:dyDescent="0.25">
      <c r="A84" s="103"/>
      <c r="B84" s="118"/>
      <c r="C84" s="112"/>
      <c r="D84" s="129"/>
      <c r="E84" s="118"/>
      <c r="F84" s="123"/>
      <c r="G84" s="123"/>
      <c r="H84" s="118"/>
      <c r="I84" s="112"/>
      <c r="J84" s="112"/>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30"/>
      <c r="AI84" s="130"/>
      <c r="AJ84" s="130"/>
      <c r="AK84" s="130"/>
    </row>
    <row r="85" spans="1:37" s="131" customFormat="1" ht="9" hidden="1" customHeight="1" x14ac:dyDescent="0.25">
      <c r="A85" s="103"/>
      <c r="B85" s="118"/>
      <c r="C85" s="112"/>
      <c r="D85" s="129"/>
      <c r="E85" s="118"/>
      <c r="F85" s="123"/>
      <c r="G85" s="123"/>
      <c r="H85" s="118"/>
      <c r="I85" s="112"/>
      <c r="J85" s="112"/>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30"/>
      <c r="AI85" s="130"/>
      <c r="AJ85" s="130"/>
      <c r="AK85" s="130"/>
    </row>
    <row r="86" spans="1:37" ht="9.75" customHeight="1" thickBot="1" x14ac:dyDescent="0.3">
      <c r="A86" s="99"/>
      <c r="B86" s="99"/>
      <c r="C86" s="99"/>
      <c r="D86" s="133"/>
      <c r="E86" s="99"/>
      <c r="F86" s="121"/>
      <c r="G86" s="121"/>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7" ht="30" customHeight="1" thickBot="1" x14ac:dyDescent="0.3">
      <c r="A87" s="99"/>
      <c r="B87" s="108"/>
      <c r="C87" s="99"/>
      <c r="D87" s="133"/>
      <c r="E87" s="99"/>
      <c r="F87" s="121"/>
      <c r="G87" s="121"/>
      <c r="H87" s="99"/>
      <c r="I87" s="99"/>
      <c r="J87" s="99"/>
      <c r="K87" s="276" t="s">
        <v>118</v>
      </c>
      <c r="L87" s="277"/>
      <c r="M87" s="278"/>
      <c r="N87" s="99"/>
      <c r="O87" s="99"/>
      <c r="P87" s="99"/>
      <c r="Q87" s="99"/>
      <c r="R87" s="99"/>
      <c r="S87" s="99"/>
      <c r="T87" s="99"/>
      <c r="U87" s="276" t="s">
        <v>119</v>
      </c>
      <c r="V87" s="277"/>
      <c r="W87" s="278"/>
      <c r="X87" s="99"/>
      <c r="Y87" s="99"/>
      <c r="Z87" s="99"/>
      <c r="AA87" s="99"/>
      <c r="AB87" s="99"/>
      <c r="AC87" s="99"/>
      <c r="AD87" s="276" t="s">
        <v>120</v>
      </c>
      <c r="AE87" s="277"/>
      <c r="AF87" s="278"/>
      <c r="AG87" s="99"/>
    </row>
    <row r="88" spans="1:37" ht="14.25" customHeight="1" x14ac:dyDescent="0.25">
      <c r="A88" s="99"/>
      <c r="B88" s="108"/>
      <c r="C88" s="99"/>
      <c r="D88" s="133"/>
      <c r="E88" s="99"/>
      <c r="F88" s="121"/>
      <c r="G88" s="121"/>
      <c r="H88" s="99"/>
      <c r="I88" s="99"/>
      <c r="J88" s="99"/>
      <c r="K88" s="357" t="s">
        <v>1</v>
      </c>
      <c r="L88" s="263" t="str">
        <f>L18</f>
        <v>Aktiva/
Majetek
v tis. CZK</v>
      </c>
      <c r="M88" s="263" t="str">
        <f>M18</f>
        <v>Obrat/
Příjmy
v tis. CZK</v>
      </c>
      <c r="N88" s="99"/>
      <c r="O88" s="99"/>
      <c r="P88" s="99"/>
      <c r="Q88" s="99"/>
      <c r="R88" s="99"/>
      <c r="S88" s="99"/>
      <c r="T88" s="99"/>
      <c r="U88" s="263" t="str">
        <f>K88</f>
        <v>Počet zaměstnanců</v>
      </c>
      <c r="V88" s="263" t="str">
        <f>L88</f>
        <v>Aktiva/
Majetek
v tis. CZK</v>
      </c>
      <c r="W88" s="263" t="str">
        <f>M88</f>
        <v>Obrat/
Příjmy
v tis. CZK</v>
      </c>
      <c r="X88" s="99"/>
      <c r="Y88" s="99"/>
      <c r="Z88" s="99"/>
      <c r="AA88" s="99"/>
      <c r="AB88" s="99"/>
      <c r="AC88" s="99"/>
      <c r="AD88" s="263" t="str">
        <f>U88</f>
        <v>Počet zaměstnanců</v>
      </c>
      <c r="AE88" s="263" t="str">
        <f>V88</f>
        <v>Aktiva/
Majetek
v tis. CZK</v>
      </c>
      <c r="AF88" s="263" t="str">
        <f>W88</f>
        <v>Obrat/
Příjmy
v tis. CZK</v>
      </c>
      <c r="AG88" s="99"/>
    </row>
    <row r="89" spans="1:37" ht="21" customHeight="1" thickBot="1" x14ac:dyDescent="0.3">
      <c r="A89" s="99"/>
      <c r="B89" s="108"/>
      <c r="C89" s="99"/>
      <c r="D89" s="133"/>
      <c r="E89" s="99"/>
      <c r="F89" s="121"/>
      <c r="G89" s="121"/>
      <c r="H89" s="99"/>
      <c r="I89" s="99"/>
      <c r="J89" s="99"/>
      <c r="K89" s="358"/>
      <c r="L89" s="264"/>
      <c r="M89" s="264"/>
      <c r="N89" s="99"/>
      <c r="O89" s="99"/>
      <c r="P89" s="99"/>
      <c r="Q89" s="99"/>
      <c r="R89" s="99"/>
      <c r="S89" s="99"/>
      <c r="T89" s="99"/>
      <c r="U89" s="264"/>
      <c r="V89" s="264"/>
      <c r="W89" s="264"/>
      <c r="X89" s="99"/>
      <c r="Y89" s="99"/>
      <c r="Z89" s="99"/>
      <c r="AA89" s="99"/>
      <c r="AB89" s="99"/>
      <c r="AC89" s="99"/>
      <c r="AD89" s="264"/>
      <c r="AE89" s="264"/>
      <c r="AF89" s="264"/>
      <c r="AG89" s="99"/>
    </row>
    <row r="90" spans="1:37" ht="26.25" customHeight="1" thickBot="1" x14ac:dyDescent="0.3">
      <c r="A90" s="99"/>
      <c r="B90" s="99"/>
      <c r="C90" s="99"/>
      <c r="D90" s="133"/>
      <c r="E90" s="99"/>
      <c r="F90" s="134"/>
      <c r="G90" s="134"/>
      <c r="H90" s="135"/>
      <c r="I90" s="135"/>
      <c r="J90" s="135"/>
      <c r="K90" s="136">
        <f>SUM(K20,P74:P79,P58:P72,K48:K53,K25:K46)</f>
        <v>0</v>
      </c>
      <c r="L90" s="137">
        <f>SUM(L20,Q74:Q79,Q58:Q72,L48:L53,L25:L46)</f>
        <v>0</v>
      </c>
      <c r="M90" s="137">
        <f>SUM(M20,R74:R79,R58:R72,M48:M53,M25:M46)</f>
        <v>0</v>
      </c>
      <c r="N90" s="99"/>
      <c r="O90" s="99"/>
      <c r="P90" s="99"/>
      <c r="Q90" s="99"/>
      <c r="R90" s="99"/>
      <c r="S90" s="99"/>
      <c r="T90" s="99"/>
      <c r="U90" s="136">
        <f>SUM(U20,Z74:Z79,Z58:Z72,U48:U53,U25:U46)</f>
        <v>0</v>
      </c>
      <c r="V90" s="137">
        <f>SUM(V20,AA74:AA79,AA58:AA72,V48:V53,V25:V46)</f>
        <v>0</v>
      </c>
      <c r="W90" s="137">
        <f>SUM(W20,AB74:AB79,AB58:AB72,W48:W53,W25:W46)</f>
        <v>0</v>
      </c>
      <c r="X90" s="99"/>
      <c r="Y90" s="99"/>
      <c r="Z90" s="99"/>
      <c r="AA90" s="99"/>
      <c r="AB90" s="99"/>
      <c r="AC90" s="99"/>
      <c r="AD90" s="136">
        <f>SUM(AD20,AD25:AD46,AD48:AD53,AI58:AI72,AI74:AI79)</f>
        <v>0</v>
      </c>
      <c r="AE90" s="137">
        <f>SUM(AE20,AE25:AE46,AE48:AE53,AJ58:AJ72,AJ74:AJ79)</f>
        <v>0</v>
      </c>
      <c r="AF90" s="137">
        <f>SUM(AF20,AF25:AF46,AF48:AF53,AK58:AK72,AK74:AK79)</f>
        <v>0</v>
      </c>
      <c r="AG90" s="99"/>
    </row>
    <row r="91" spans="1:37" ht="25.15" customHeight="1" thickBot="1" x14ac:dyDescent="0.3">
      <c r="A91" s="99"/>
      <c r="B91" s="99"/>
      <c r="C91" s="99"/>
      <c r="D91" s="133"/>
      <c r="E91" s="99"/>
      <c r="F91" s="121"/>
      <c r="G91" s="121"/>
      <c r="H91" s="99"/>
      <c r="I91" s="99"/>
      <c r="J91" s="99"/>
      <c r="K91" s="348" t="s">
        <v>215</v>
      </c>
      <c r="L91" s="349"/>
      <c r="M91" s="350"/>
      <c r="N91" s="99"/>
      <c r="O91" s="99"/>
      <c r="P91" s="99"/>
      <c r="Q91" s="99"/>
      <c r="R91" s="99"/>
      <c r="S91" s="99"/>
      <c r="T91" s="99"/>
      <c r="U91" s="354" t="s">
        <v>216</v>
      </c>
      <c r="V91" s="355"/>
      <c r="W91" s="356"/>
      <c r="X91" s="99"/>
      <c r="Y91" s="99"/>
      <c r="Z91" s="99"/>
      <c r="AA91" s="99"/>
      <c r="AB91" s="99"/>
      <c r="AC91" s="99"/>
      <c r="AD91" s="354" t="s">
        <v>217</v>
      </c>
      <c r="AE91" s="355"/>
      <c r="AF91" s="356"/>
      <c r="AG91" s="99"/>
    </row>
    <row r="92" spans="1:37" ht="29.45" customHeight="1" thickBot="1" x14ac:dyDescent="0.3">
      <c r="A92" s="99"/>
      <c r="B92" s="99"/>
      <c r="C92" s="99"/>
      <c r="D92" s="133"/>
      <c r="E92" s="99"/>
      <c r="F92" s="121"/>
      <c r="G92" s="121"/>
      <c r="H92" s="99"/>
      <c r="I92" s="99"/>
      <c r="J92" s="99"/>
      <c r="K92" s="351" t="str">
        <f>'Výpočty MSP'!A75</f>
        <v>DROBNÝ</v>
      </c>
      <c r="L92" s="352"/>
      <c r="M92" s="353"/>
      <c r="N92" s="99"/>
      <c r="O92" s="99"/>
      <c r="P92" s="99"/>
      <c r="Q92" s="99"/>
      <c r="R92" s="99"/>
      <c r="S92" s="99"/>
      <c r="T92" s="99"/>
      <c r="U92" s="260" t="str">
        <f>'Výpočty MSP'!A77</f>
        <v>DROBNÝ</v>
      </c>
      <c r="V92" s="261"/>
      <c r="W92" s="262"/>
      <c r="X92" s="99"/>
      <c r="Y92" s="99"/>
      <c r="Z92" s="99"/>
      <c r="AA92" s="99"/>
      <c r="AB92" s="99"/>
      <c r="AC92" s="99"/>
      <c r="AD92" s="260" t="str">
        <f>'Výpočty MSP'!A81</f>
        <v>ROKY 'N A N-1' JSOU DOSTAČUJÍCÍ</v>
      </c>
      <c r="AE92" s="261"/>
      <c r="AF92" s="262"/>
      <c r="AG92" s="99"/>
    </row>
    <row r="93" spans="1:37" ht="8.4499999999999993" customHeight="1" x14ac:dyDescent="0.25">
      <c r="A93" s="99"/>
      <c r="B93" s="99"/>
      <c r="C93" s="99"/>
      <c r="D93" s="133"/>
      <c r="E93" s="99"/>
      <c r="F93" s="121"/>
      <c r="G93" s="121"/>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row>
    <row r="94" spans="1:37" ht="12.75" hidden="1" customHeight="1" thickBot="1" x14ac:dyDescent="0.3">
      <c r="A94" s="99"/>
      <c r="B94" s="99"/>
      <c r="C94" s="99"/>
      <c r="D94" s="133"/>
      <c r="E94" s="99"/>
      <c r="F94" s="121"/>
      <c r="G94" s="121"/>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row>
    <row r="95" spans="1:37" ht="4.1500000000000004" customHeight="1" thickBot="1" x14ac:dyDescent="0.3">
      <c r="A95" s="99"/>
      <c r="B95" s="99"/>
      <c r="C95" s="99"/>
      <c r="D95" s="133"/>
      <c r="E95" s="99"/>
      <c r="F95" s="121"/>
      <c r="G95" s="121"/>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row>
    <row r="96" spans="1:37" ht="46.9" customHeight="1" thickBot="1" x14ac:dyDescent="0.3">
      <c r="A96" s="99"/>
      <c r="B96" s="131"/>
      <c r="C96" s="131"/>
      <c r="D96" s="131"/>
      <c r="E96" s="131"/>
      <c r="F96" s="131"/>
      <c r="G96" s="131"/>
      <c r="H96" s="131"/>
      <c r="I96" s="131"/>
      <c r="K96" s="341" t="s">
        <v>243</v>
      </c>
      <c r="L96" s="342"/>
      <c r="M96" s="342"/>
      <c r="N96" s="342"/>
      <c r="O96" s="342"/>
      <c r="P96" s="342"/>
      <c r="Q96" s="342"/>
      <c r="R96" s="342"/>
      <c r="S96" s="342"/>
      <c r="T96" s="342"/>
      <c r="U96" s="342"/>
      <c r="V96" s="342"/>
      <c r="W96" s="342"/>
      <c r="X96" s="342"/>
      <c r="Y96" s="342"/>
      <c r="Z96" s="342"/>
      <c r="AA96" s="342"/>
      <c r="AB96" s="342"/>
      <c r="AC96" s="343"/>
      <c r="AD96" s="339" t="str">
        <f>'Výpočty MSP'!A84</f>
        <v>DROBNÝ</v>
      </c>
      <c r="AE96" s="339"/>
      <c r="AF96" s="340"/>
      <c r="AG96" s="99"/>
      <c r="AI96" s="101">
        <f>IF(OR(AD96="DROBNÝ",AD96="STŘEDNÍ",AD96="MALÝ",AD96="nelze určit"),1,0)</f>
        <v>1</v>
      </c>
    </row>
    <row r="97" spans="1:33" ht="3.75" customHeight="1" x14ac:dyDescent="0.25">
      <c r="A97" s="99"/>
      <c r="B97" s="131"/>
      <c r="C97" s="131"/>
      <c r="D97" s="131"/>
      <c r="E97" s="131"/>
      <c r="F97" s="131"/>
      <c r="G97" s="131"/>
      <c r="H97" s="131"/>
      <c r="I97" s="131"/>
      <c r="K97"/>
      <c r="L97"/>
      <c r="M97"/>
      <c r="N97"/>
      <c r="O97"/>
      <c r="P97"/>
      <c r="Q97"/>
      <c r="R97"/>
      <c r="S97"/>
      <c r="T97"/>
      <c r="U97"/>
      <c r="V97"/>
      <c r="W97"/>
      <c r="X97"/>
      <c r="Y97"/>
      <c r="Z97"/>
      <c r="AA97"/>
      <c r="AB97"/>
      <c r="AC97"/>
      <c r="AD97"/>
      <c r="AE97"/>
      <c r="AF97"/>
      <c r="AG97" s="99"/>
    </row>
    <row r="98" spans="1:33" ht="6.75" customHeight="1" thickBot="1" x14ac:dyDescent="0.3">
      <c r="A98" s="99"/>
      <c r="B98" s="131"/>
      <c r="C98" s="131"/>
      <c r="D98" s="131"/>
      <c r="E98" s="131"/>
      <c r="F98" s="131"/>
      <c r="G98" s="131"/>
      <c r="H98" s="131"/>
      <c r="I98" s="131"/>
      <c r="K98" s="243"/>
      <c r="L98" s="243"/>
      <c r="M98" s="243"/>
      <c r="N98" s="243"/>
      <c r="O98" s="243"/>
      <c r="P98" s="243"/>
      <c r="Q98" s="243"/>
      <c r="R98" s="243"/>
      <c r="S98" s="243"/>
      <c r="T98" s="243"/>
      <c r="U98" s="243"/>
      <c r="V98" s="243"/>
      <c r="W98" s="243"/>
      <c r="X98" s="243"/>
      <c r="Y98" s="243"/>
      <c r="Z98" s="243"/>
      <c r="AA98" s="243"/>
      <c r="AB98" s="243"/>
      <c r="AC98" s="243"/>
      <c r="AD98"/>
      <c r="AE98"/>
      <c r="AF98"/>
      <c r="AG98" s="99"/>
    </row>
    <row r="99" spans="1:33" ht="26.25" customHeight="1" x14ac:dyDescent="0.25">
      <c r="A99" s="99"/>
      <c r="B99" s="131"/>
      <c r="C99" s="131"/>
      <c r="D99" s="131"/>
      <c r="E99" s="131"/>
      <c r="F99" s="131"/>
      <c r="G99" s="131"/>
      <c r="H99" s="131"/>
      <c r="I99" s="131"/>
      <c r="K99" s="249" t="s">
        <v>245</v>
      </c>
      <c r="L99" s="250"/>
      <c r="M99" s="250"/>
      <c r="N99" s="250"/>
      <c r="O99" s="250"/>
      <c r="P99" s="250"/>
      <c r="Q99" s="250"/>
      <c r="R99" s="250"/>
      <c r="S99" s="250"/>
      <c r="T99" s="250"/>
      <c r="U99" s="250"/>
      <c r="V99" s="250"/>
      <c r="W99" s="250"/>
      <c r="X99" s="250"/>
      <c r="Y99" s="250"/>
      <c r="Z99" s="250"/>
      <c r="AA99" s="250"/>
      <c r="AB99" s="250"/>
      <c r="AC99" s="251"/>
      <c r="AD99" s="245" t="str">
        <f>IF(AD96="Nelze určit.","","VELKÝ PODNIK -")</f>
        <v>VELKÝ PODNIK -</v>
      </c>
      <c r="AE99" s="245"/>
      <c r="AF99" s="246"/>
      <c r="AG99" s="99"/>
    </row>
    <row r="100" spans="1:33" ht="30" customHeight="1" thickBot="1" x14ac:dyDescent="0.3">
      <c r="A100" s="99"/>
      <c r="B100" s="131"/>
      <c r="C100" s="131"/>
      <c r="D100" s="131"/>
      <c r="E100" s="131"/>
      <c r="F100" s="131"/>
      <c r="G100" s="131"/>
      <c r="H100" s="131"/>
      <c r="I100" s="131"/>
      <c r="K100" s="252" t="s">
        <v>246</v>
      </c>
      <c r="L100" s="253"/>
      <c r="M100" s="253"/>
      <c r="N100" s="253"/>
      <c r="O100" s="253"/>
      <c r="P100" s="253"/>
      <c r="Q100" s="253"/>
      <c r="R100" s="253"/>
      <c r="S100" s="253"/>
      <c r="T100" s="253"/>
      <c r="U100" s="253"/>
      <c r="V100" s="253"/>
      <c r="W100" s="253"/>
      <c r="X100" s="253"/>
      <c r="Y100" s="253"/>
      <c r="Z100" s="253"/>
      <c r="AA100" s="253"/>
      <c r="AB100" s="253"/>
      <c r="AC100" s="254"/>
      <c r="AD100" s="247" t="str">
        <f>'Výpočet velkého podniku'!H40</f>
        <v>SMALL MID CAP</v>
      </c>
      <c r="AE100" s="247"/>
      <c r="AF100" s="248"/>
      <c r="AG100" s="99"/>
    </row>
    <row r="101" spans="1:33" ht="3.75" customHeight="1" x14ac:dyDescent="0.25">
      <c r="A101" s="99"/>
      <c r="B101" s="131"/>
      <c r="C101" s="131"/>
      <c r="D101" s="131"/>
      <c r="E101" s="131"/>
      <c r="F101" s="131"/>
      <c r="G101" s="131"/>
      <c r="H101" s="131"/>
      <c r="I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99"/>
    </row>
    <row r="102" spans="1:33" ht="26.45" customHeight="1" x14ac:dyDescent="0.25">
      <c r="A102" s="99"/>
      <c r="B102" s="204" t="s">
        <v>121</v>
      </c>
      <c r="C102" s="99"/>
      <c r="D102" s="133"/>
      <c r="E102" s="131"/>
      <c r="F102" s="131"/>
      <c r="G102" s="131"/>
      <c r="H102" s="131"/>
      <c r="I102" s="131"/>
      <c r="J102" s="131"/>
      <c r="K102" s="131"/>
      <c r="L102" s="131"/>
      <c r="M102" s="131"/>
      <c r="N102" s="99"/>
      <c r="O102" s="99"/>
      <c r="P102" s="99"/>
      <c r="Q102" s="99"/>
      <c r="R102" s="99"/>
      <c r="S102" s="99"/>
      <c r="T102" s="99"/>
      <c r="U102" s="99"/>
      <c r="V102" s="99"/>
      <c r="W102" s="99"/>
      <c r="X102" s="99"/>
      <c r="Y102" s="99"/>
      <c r="Z102" s="99"/>
      <c r="AA102" s="99"/>
      <c r="AB102" s="99"/>
      <c r="AC102" s="99"/>
      <c r="AD102" s="99"/>
      <c r="AE102" s="99"/>
      <c r="AF102" s="99"/>
      <c r="AG102" s="99"/>
    </row>
    <row r="103" spans="1:33" ht="19.899999999999999" customHeight="1" x14ac:dyDescent="0.25">
      <c r="A103" s="99"/>
      <c r="B103" s="337" t="str">
        <f>'Výpočty MSP'!C74&amp;I6&amp;" "&amp;","&amp;" IČO:"&amp;" "&amp;I8&amp;",  "&amp;'Výpočet velkého podniku'!B51&amp;" "&amp;'Výpočty MSP'!C77</f>
        <v>Prohlašuji, že ke dni podpisu tohoto Prohlášení je  , IČO: ,  DROBNÝ podnikatel ve smyslu Doporučení 2003/361/ES</v>
      </c>
      <c r="C103" s="337"/>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99"/>
    </row>
    <row r="104" spans="1:33" ht="23.25" customHeight="1" x14ac:dyDescent="0.25">
      <c r="A104" s="99"/>
      <c r="B104" s="336" t="s">
        <v>138</v>
      </c>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99"/>
      <c r="Z104" s="99"/>
      <c r="AA104" s="99"/>
      <c r="AB104" s="99"/>
      <c r="AC104" s="99"/>
      <c r="AD104" s="99"/>
      <c r="AE104" s="99"/>
      <c r="AF104" s="99"/>
      <c r="AG104" s="99"/>
    </row>
    <row r="105" spans="1:33" ht="30" customHeight="1" x14ac:dyDescent="0.2">
      <c r="A105" s="99"/>
      <c r="B105" s="138" t="s">
        <v>17</v>
      </c>
      <c r="C105" s="139"/>
      <c r="D105" s="139"/>
      <c r="E105" s="139"/>
      <c r="F105" s="139"/>
      <c r="G105" s="139"/>
      <c r="H105" s="139"/>
      <c r="I105" s="139"/>
      <c r="J105" s="139"/>
      <c r="K105" s="139"/>
      <c r="L105" s="99"/>
      <c r="M105" s="99"/>
      <c r="N105" s="99"/>
      <c r="O105" s="99"/>
      <c r="P105" s="99"/>
      <c r="Q105" s="99"/>
      <c r="R105" s="99"/>
      <c r="S105" s="99"/>
      <c r="T105" s="99"/>
      <c r="U105" s="99"/>
      <c r="V105" s="99"/>
      <c r="W105" s="99"/>
      <c r="X105" s="99"/>
      <c r="Y105" s="99"/>
      <c r="Z105" s="99"/>
      <c r="AA105" s="99"/>
      <c r="AB105" s="99"/>
      <c r="AC105" s="99"/>
      <c r="AD105" s="99"/>
      <c r="AE105" s="99"/>
      <c r="AF105" s="99"/>
      <c r="AG105" s="99"/>
    </row>
    <row r="106" spans="1:33" ht="22.9" customHeight="1" x14ac:dyDescent="0.25">
      <c r="A106" s="99"/>
      <c r="B106" s="140" t="s">
        <v>128</v>
      </c>
      <c r="C106" s="140"/>
      <c r="D106" s="140"/>
      <c r="E106" s="140"/>
      <c r="F106" s="140"/>
      <c r="G106" s="140"/>
      <c r="H106" s="140"/>
      <c r="I106" s="140"/>
      <c r="J106" s="140"/>
      <c r="K106" s="140"/>
      <c r="L106" s="141"/>
      <c r="M106" s="141"/>
      <c r="N106" s="141"/>
      <c r="O106" s="141"/>
      <c r="P106" s="141"/>
      <c r="Q106" s="141"/>
      <c r="R106" s="141"/>
      <c r="S106" s="141"/>
      <c r="T106" s="141"/>
      <c r="U106" s="141"/>
      <c r="V106" s="141"/>
      <c r="W106" s="141"/>
      <c r="X106" s="141"/>
      <c r="Y106" s="141"/>
      <c r="Z106" s="141"/>
      <c r="AA106" s="141"/>
      <c r="AB106" s="141"/>
      <c r="AC106" s="99"/>
      <c r="AD106" s="99"/>
      <c r="AE106" s="99"/>
      <c r="AF106" s="99"/>
      <c r="AG106" s="99"/>
    </row>
    <row r="107" spans="1:33" ht="26.45" customHeight="1" x14ac:dyDescent="0.25">
      <c r="A107" s="99"/>
      <c r="B107" s="275" t="s">
        <v>129</v>
      </c>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99"/>
      <c r="AD107" s="99"/>
      <c r="AE107" s="99"/>
      <c r="AF107" s="99"/>
      <c r="AG107" s="99"/>
    </row>
    <row r="108" spans="1:33" ht="41.45" customHeight="1" x14ac:dyDescent="0.25">
      <c r="A108" s="99"/>
      <c r="B108" s="275" t="s">
        <v>130</v>
      </c>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141"/>
      <c r="Z108" s="141"/>
      <c r="AA108" s="141"/>
      <c r="AB108" s="141"/>
      <c r="AC108" s="99"/>
      <c r="AD108" s="99"/>
      <c r="AE108" s="99"/>
      <c r="AF108" s="99"/>
      <c r="AG108" s="99"/>
    </row>
    <row r="109" spans="1:33" ht="21" customHeight="1" x14ac:dyDescent="0.25">
      <c r="A109" s="99"/>
      <c r="B109" s="275" t="s">
        <v>142</v>
      </c>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141"/>
      <c r="Z109" s="141"/>
      <c r="AA109" s="141"/>
      <c r="AB109" s="141"/>
      <c r="AC109" s="99"/>
      <c r="AD109" s="99"/>
      <c r="AE109" s="99"/>
      <c r="AF109" s="99"/>
      <c r="AG109" s="99"/>
    </row>
    <row r="110" spans="1:33" ht="22.9" customHeight="1" x14ac:dyDescent="0.25">
      <c r="A110" s="99"/>
      <c r="B110" s="275" t="s">
        <v>131</v>
      </c>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141"/>
      <c r="Z110" s="141"/>
      <c r="AA110" s="141"/>
      <c r="AB110" s="141"/>
      <c r="AC110" s="99"/>
      <c r="AD110" s="99"/>
      <c r="AE110" s="99"/>
      <c r="AF110" s="99"/>
      <c r="AG110" s="99"/>
    </row>
    <row r="111" spans="1:33" ht="32.450000000000003" customHeight="1" x14ac:dyDescent="0.25">
      <c r="A111" s="99"/>
      <c r="B111" s="275" t="s">
        <v>153</v>
      </c>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141"/>
      <c r="Z111" s="141"/>
      <c r="AA111" s="141"/>
      <c r="AB111" s="141"/>
      <c r="AC111" s="99"/>
      <c r="AD111" s="99"/>
      <c r="AE111" s="99"/>
      <c r="AF111" s="99"/>
      <c r="AG111" s="99"/>
    </row>
    <row r="112" spans="1:33" ht="16.899999999999999" customHeight="1" x14ac:dyDescent="0.25">
      <c r="A112" s="99"/>
      <c r="B112" s="275" t="s">
        <v>152</v>
      </c>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141"/>
      <c r="Z112" s="141"/>
      <c r="AA112" s="141"/>
      <c r="AB112" s="141"/>
      <c r="AC112" s="99"/>
      <c r="AD112" s="99"/>
      <c r="AE112" s="99"/>
      <c r="AF112" s="99"/>
      <c r="AG112" s="99"/>
    </row>
    <row r="113" spans="1:33" ht="30" customHeight="1" thickBot="1" x14ac:dyDescent="0.3">
      <c r="A113" s="99"/>
      <c r="B113" s="99"/>
      <c r="C113" s="99"/>
      <c r="D113" s="133"/>
      <c r="E113" s="99"/>
      <c r="F113" s="115"/>
      <c r="G113" s="115"/>
      <c r="H113" s="115"/>
      <c r="I113" s="115"/>
      <c r="J113" s="115"/>
      <c r="K113" s="115"/>
      <c r="L113" s="115"/>
      <c r="M113" s="115"/>
      <c r="N113" s="115"/>
      <c r="O113" s="115"/>
      <c r="P113" s="115"/>
      <c r="Q113" s="115"/>
      <c r="R113" s="115"/>
      <c r="S113" s="115"/>
      <c r="T113" s="115"/>
      <c r="U113" s="115"/>
      <c r="V113" s="115"/>
      <c r="W113" s="115"/>
      <c r="X113" s="115"/>
      <c r="Y113" s="99"/>
      <c r="Z113" s="99"/>
      <c r="AA113" s="99"/>
      <c r="AB113" s="99"/>
      <c r="AC113" s="99"/>
      <c r="AD113" s="99"/>
      <c r="AE113" s="99"/>
      <c r="AF113" s="99"/>
      <c r="AG113" s="99"/>
    </row>
    <row r="114" spans="1:33" ht="24" customHeight="1" thickBot="1" x14ac:dyDescent="0.3">
      <c r="A114" s="99"/>
      <c r="B114" s="255" t="str">
        <f>'Výpočty MSP'!A160</f>
        <v xml:space="preserve">Po vložení zastupující osoby se červené nápovědy skryjí. </v>
      </c>
      <c r="C114" s="255"/>
      <c r="D114" s="255"/>
      <c r="E114" s="255"/>
      <c r="F114" s="267" t="s">
        <v>21</v>
      </c>
      <c r="G114" s="267"/>
      <c r="H114" s="267"/>
      <c r="I114" s="115"/>
      <c r="J114" s="331" t="str">
        <f>IF(I10="","Automaticky",I10)</f>
        <v>Automaticky</v>
      </c>
      <c r="K114" s="332"/>
      <c r="L114" s="115"/>
      <c r="M114" s="115"/>
      <c r="N114" s="115"/>
      <c r="O114" s="115"/>
      <c r="P114" s="115"/>
      <c r="Q114" s="115"/>
      <c r="R114" s="115"/>
      <c r="S114" s="115"/>
      <c r="T114" s="115"/>
      <c r="U114" s="115"/>
      <c r="V114" s="115"/>
      <c r="W114" s="115"/>
      <c r="X114" s="115"/>
      <c r="Y114" s="99"/>
      <c r="Z114" s="99"/>
      <c r="AA114" s="99"/>
      <c r="AB114" s="99"/>
      <c r="AC114" s="99"/>
      <c r="AD114" s="99"/>
      <c r="AE114" s="99"/>
      <c r="AF114" s="99"/>
      <c r="AG114" s="99"/>
    </row>
    <row r="115" spans="1:33" ht="45" customHeight="1" thickBot="1" x14ac:dyDescent="0.3">
      <c r="A115" s="99"/>
      <c r="B115" s="362" t="s">
        <v>19</v>
      </c>
      <c r="C115" s="363"/>
      <c r="D115" s="363"/>
      <c r="E115" s="363"/>
      <c r="F115" s="363"/>
      <c r="G115" s="363"/>
      <c r="H115" s="363"/>
      <c r="I115" s="363"/>
      <c r="J115" s="362" t="s">
        <v>20</v>
      </c>
      <c r="K115" s="364"/>
      <c r="L115" s="99"/>
      <c r="M115" s="99"/>
      <c r="N115" s="99"/>
      <c r="O115" s="99"/>
      <c r="P115" s="99"/>
      <c r="Q115" s="99"/>
      <c r="R115" s="99"/>
      <c r="S115" s="99"/>
      <c r="T115" s="99"/>
      <c r="U115" s="99"/>
      <c r="V115" s="131"/>
      <c r="W115" s="131"/>
      <c r="X115" s="131"/>
      <c r="Y115" s="99"/>
      <c r="Z115" s="99"/>
      <c r="AA115" s="99"/>
      <c r="AB115" s="99"/>
      <c r="AC115" s="99"/>
      <c r="AD115" s="99"/>
      <c r="AE115" s="99"/>
      <c r="AF115" s="99"/>
      <c r="AG115" s="99"/>
    </row>
    <row r="116" spans="1:33" ht="36" customHeight="1" x14ac:dyDescent="0.2">
      <c r="A116" s="99"/>
      <c r="B116" s="365"/>
      <c r="C116" s="366"/>
      <c r="D116" s="366"/>
      <c r="E116" s="366"/>
      <c r="F116" s="366"/>
      <c r="G116" s="366"/>
      <c r="H116" s="366"/>
      <c r="I116" s="366"/>
      <c r="J116" s="329"/>
      <c r="K116" s="330"/>
      <c r="L116" s="99"/>
      <c r="M116" s="99"/>
      <c r="N116" s="99"/>
      <c r="O116" s="99"/>
      <c r="P116" s="99"/>
      <c r="Q116" s="99"/>
      <c r="R116" s="99"/>
      <c r="S116" s="99"/>
      <c r="T116" s="99"/>
      <c r="U116" s="99"/>
      <c r="V116" s="99"/>
      <c r="W116" s="99"/>
      <c r="X116" s="99"/>
      <c r="Y116" s="99"/>
      <c r="Z116" s="99"/>
      <c r="AA116" s="99"/>
      <c r="AB116" s="99"/>
      <c r="AC116" s="99"/>
      <c r="AD116" s="99"/>
      <c r="AE116" s="99"/>
      <c r="AF116" s="99"/>
      <c r="AG116" s="99"/>
    </row>
    <row r="117" spans="1:33" ht="36" customHeight="1" x14ac:dyDescent="0.2">
      <c r="A117" s="99"/>
      <c r="B117" s="369"/>
      <c r="C117" s="370"/>
      <c r="D117" s="370"/>
      <c r="E117" s="370"/>
      <c r="F117" s="370"/>
      <c r="G117" s="370"/>
      <c r="H117" s="370"/>
      <c r="I117" s="370"/>
      <c r="J117" s="367"/>
      <c r="K117" s="368"/>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3" ht="36" customHeight="1" thickBot="1" x14ac:dyDescent="0.25">
      <c r="A118" s="99"/>
      <c r="B118" s="327"/>
      <c r="C118" s="328"/>
      <c r="D118" s="328"/>
      <c r="E118" s="328"/>
      <c r="F118" s="328"/>
      <c r="G118" s="328"/>
      <c r="H118" s="328"/>
      <c r="I118" s="328"/>
      <c r="J118" s="325"/>
      <c r="K118" s="326"/>
      <c r="L118" s="99"/>
      <c r="M118" s="99"/>
      <c r="N118" s="99"/>
      <c r="O118" s="99"/>
      <c r="P118" s="99"/>
      <c r="Q118" s="99"/>
      <c r="R118" s="99"/>
      <c r="S118" s="99"/>
      <c r="T118" s="99"/>
      <c r="U118" s="99"/>
      <c r="V118" s="99"/>
      <c r="W118" s="99"/>
      <c r="X118" s="99"/>
      <c r="Y118" s="99"/>
      <c r="Z118" s="99"/>
      <c r="AA118" s="99"/>
      <c r="AB118" s="99"/>
      <c r="AC118" s="99"/>
      <c r="AD118" s="99"/>
      <c r="AE118" s="99"/>
      <c r="AF118" s="99"/>
      <c r="AG118" s="99"/>
    </row>
  </sheetData>
  <sheetProtection algorithmName="SHA-512" hashValue="7ymo9nzAWoQwf55eZOiY1ksITGfRQzHqVIt0IhKXuPodw0llS7y1mqjA7HldQp8MCnI1o4f3sXRIYl6k34QaZQ==" saltValue="mHvp6HcybxBUB5H0HsfQfw==" spinCount="100000" sheet="1" selectLockedCells="1"/>
  <mergeCells count="177">
    <mergeCell ref="B5:N5"/>
    <mergeCell ref="B115:I115"/>
    <mergeCell ref="J115:K115"/>
    <mergeCell ref="B116:I116"/>
    <mergeCell ref="J117:K117"/>
    <mergeCell ref="B117:I117"/>
    <mergeCell ref="B10:H10"/>
    <mergeCell ref="F12:H12"/>
    <mergeCell ref="B12:E12"/>
    <mergeCell ref="F14:H14"/>
    <mergeCell ref="B14:E14"/>
    <mergeCell ref="B79:E79"/>
    <mergeCell ref="B68:E68"/>
    <mergeCell ref="B69:E69"/>
    <mergeCell ref="B70:E70"/>
    <mergeCell ref="B71:E71"/>
    <mergeCell ref="B72:E72"/>
    <mergeCell ref="B58:E58"/>
    <mergeCell ref="B59:E59"/>
    <mergeCell ref="B60:E60"/>
    <mergeCell ref="B39:E39"/>
    <mergeCell ref="B57:F57"/>
    <mergeCell ref="H23:H53"/>
    <mergeCell ref="B30:E30"/>
    <mergeCell ref="B31:E31"/>
    <mergeCell ref="AC16:AF16"/>
    <mergeCell ref="K91:M91"/>
    <mergeCell ref="K92:M92"/>
    <mergeCell ref="U91:W91"/>
    <mergeCell ref="K88:K89"/>
    <mergeCell ref="B37:E37"/>
    <mergeCell ref="B53:E53"/>
    <mergeCell ref="B52:E52"/>
    <mergeCell ref="B42:E42"/>
    <mergeCell ref="B41:E41"/>
    <mergeCell ref="B40:E40"/>
    <mergeCell ref="T24:W24"/>
    <mergeCell ref="J24:M24"/>
    <mergeCell ref="U55:U56"/>
    <mergeCell ref="T55:T56"/>
    <mergeCell ref="J55:J56"/>
    <mergeCell ref="AE22:AE23"/>
    <mergeCell ref="AD91:AF91"/>
    <mergeCell ref="AC18:AC19"/>
    <mergeCell ref="G24:G49"/>
    <mergeCell ref="B25:E25"/>
    <mergeCell ref="B26:E26"/>
    <mergeCell ref="B27:E27"/>
    <mergeCell ref="K96:AC96"/>
    <mergeCell ref="V18:V19"/>
    <mergeCell ref="W18:W19"/>
    <mergeCell ref="AC22:AC23"/>
    <mergeCell ref="B77:E77"/>
    <mergeCell ref="AE55:AE56"/>
    <mergeCell ref="AD55:AD56"/>
    <mergeCell ref="AC55:AC56"/>
    <mergeCell ref="B28:E28"/>
    <mergeCell ref="B43:E43"/>
    <mergeCell ref="B32:E32"/>
    <mergeCell ref="B55:E56"/>
    <mergeCell ref="B44:E44"/>
    <mergeCell ref="B45:E45"/>
    <mergeCell ref="B33:E33"/>
    <mergeCell ref="B34:E34"/>
    <mergeCell ref="B35:E35"/>
    <mergeCell ref="B36:E36"/>
    <mergeCell ref="B38:E38"/>
    <mergeCell ref="B46:E46"/>
    <mergeCell ref="B29:E29"/>
    <mergeCell ref="AC73:AG73"/>
    <mergeCell ref="T18:T19"/>
    <mergeCell ref="N55:N56"/>
    <mergeCell ref="J118:K118"/>
    <mergeCell ref="B118:I118"/>
    <mergeCell ref="J116:K116"/>
    <mergeCell ref="B110:X110"/>
    <mergeCell ref="B111:X111"/>
    <mergeCell ref="B112:X112"/>
    <mergeCell ref="J114:K114"/>
    <mergeCell ref="B61:E61"/>
    <mergeCell ref="B62:E62"/>
    <mergeCell ref="B74:E74"/>
    <mergeCell ref="B75:E75"/>
    <mergeCell ref="B76:E76"/>
    <mergeCell ref="B63:E63"/>
    <mergeCell ref="B64:E64"/>
    <mergeCell ref="B65:E65"/>
    <mergeCell ref="L88:L89"/>
    <mergeCell ref="B78:E78"/>
    <mergeCell ref="H57:H79"/>
    <mergeCell ref="B104:X104"/>
    <mergeCell ref="B103:AF103"/>
    <mergeCell ref="G57:G79"/>
    <mergeCell ref="AD96:AF96"/>
    <mergeCell ref="J73:N73"/>
    <mergeCell ref="T73:X73"/>
    <mergeCell ref="AF18:AF19"/>
    <mergeCell ref="AG55:AG56"/>
    <mergeCell ref="X55:X56"/>
    <mergeCell ref="L22:L23"/>
    <mergeCell ref="L18:L19"/>
    <mergeCell ref="V22:V23"/>
    <mergeCell ref="W22:W23"/>
    <mergeCell ref="U18:U19"/>
    <mergeCell ref="K55:K56"/>
    <mergeCell ref="N22:N23"/>
    <mergeCell ref="J47:M47"/>
    <mergeCell ref="T47:W47"/>
    <mergeCell ref="AF22:AF23"/>
    <mergeCell ref="AD18:AD19"/>
    <mergeCell ref="AC47:AF47"/>
    <mergeCell ref="AC24:AF24"/>
    <mergeCell ref="AD22:AD23"/>
    <mergeCell ref="V55:V56"/>
    <mergeCell ref="W55:W56"/>
    <mergeCell ref="AF55:AF56"/>
    <mergeCell ref="B6:H6"/>
    <mergeCell ref="B8:H8"/>
    <mergeCell ref="J18:J19"/>
    <mergeCell ref="T22:T23"/>
    <mergeCell ref="F18:F19"/>
    <mergeCell ref="K18:K19"/>
    <mergeCell ref="B18:E19"/>
    <mergeCell ref="B20:E20"/>
    <mergeCell ref="B22:E23"/>
    <mergeCell ref="F22:F23"/>
    <mergeCell ref="K22:K23"/>
    <mergeCell ref="I6:N6"/>
    <mergeCell ref="J22:J23"/>
    <mergeCell ref="J16:M16"/>
    <mergeCell ref="T16:W16"/>
    <mergeCell ref="M22:M23"/>
    <mergeCell ref="I8:L8"/>
    <mergeCell ref="I10:L10"/>
    <mergeCell ref="I12:L12"/>
    <mergeCell ref="I14:L14"/>
    <mergeCell ref="M18:M19"/>
    <mergeCell ref="U22:U23"/>
    <mergeCell ref="L55:L56"/>
    <mergeCell ref="K87:M87"/>
    <mergeCell ref="AD92:AF92"/>
    <mergeCell ref="AD88:AD89"/>
    <mergeCell ref="M88:M89"/>
    <mergeCell ref="V88:V89"/>
    <mergeCell ref="W88:W89"/>
    <mergeCell ref="AE88:AE89"/>
    <mergeCell ref="AF88:AF89"/>
    <mergeCell ref="U87:W87"/>
    <mergeCell ref="AD87:AF87"/>
    <mergeCell ref="M55:M56"/>
    <mergeCell ref="J57:N57"/>
    <mergeCell ref="T57:X57"/>
    <mergeCell ref="AC57:AG57"/>
    <mergeCell ref="AD99:AF99"/>
    <mergeCell ref="AD100:AF100"/>
    <mergeCell ref="K99:AC99"/>
    <mergeCell ref="K100:AC100"/>
    <mergeCell ref="B114:E114"/>
    <mergeCell ref="H55:H56"/>
    <mergeCell ref="B4:L4"/>
    <mergeCell ref="M12:AG12"/>
    <mergeCell ref="M14:V14"/>
    <mergeCell ref="U92:W92"/>
    <mergeCell ref="U88:U89"/>
    <mergeCell ref="AE18:AE19"/>
    <mergeCell ref="F114:H114"/>
    <mergeCell ref="B66:E66"/>
    <mergeCell ref="B67:E67"/>
    <mergeCell ref="B50:E50"/>
    <mergeCell ref="B51:E51"/>
    <mergeCell ref="B48:E48"/>
    <mergeCell ref="B24:F24"/>
    <mergeCell ref="B49:E49"/>
    <mergeCell ref="F55:F56"/>
    <mergeCell ref="B107:AB107"/>
    <mergeCell ref="B108:X108"/>
    <mergeCell ref="B109:X109"/>
  </mergeCells>
  <conditionalFormatting sqref="K98:AF100">
    <cfRule type="expression" dxfId="47" priority="1">
      <formula>IF($AI$96=1,1,0)</formula>
    </cfRule>
  </conditionalFormatting>
  <dataValidations xWindow="272" yWindow="429" count="16">
    <dataValidation allowBlank="1" showInputMessage="1" showErrorMessage="1" promptTitle="Údaje o podnikateli" prompt="Uveďte celkový počet zaměstnanců/Aktiv/Obratu. Přepočet bude udělán automaticky dle zadaného procenta do celkového součtu." sqref="WVL983036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00000000-0002-0000-0000-000000000000}"/>
    <dataValidation type="whole" allowBlank="1" showInputMessage="1" showErrorMessage="1" errorTitle="Partnerský podnikatel" error="Hodnota musí být v intervalu min. 25%  (včetně) a max. 50% (včetně)." promptTitle="Podíl u podnikatele" prompt="V případě partnera s přímou vazbou na žadatele zadejte procentuální výši „vazby“ (více než 25% - max. 50%). U podnikatelů spojených s partnerem zadejte stejné procento, jako je výše „vazby“ partnera vůči žadateli._x000a_" sqref="WVO983036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H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H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H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H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H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H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H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H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H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H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H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H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H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H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H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xr:uid="{00000000-0002-0000-0000-000001000000}">
      <formula1>25</formula1>
      <formula2>50</formula2>
    </dataValidation>
    <dataValidation allowBlank="1" showInputMessage="1" showErrorMessage="1" promptTitle="Spojený (propojený):" prompt="Uveďte všechny podnikatele, které mají „vazbu“ na žadatele vyšší než 50% a dále všechny podnikatele, kteří jsou s těmito podnikateli spojeni („vazba“ vyšší než 50%), a to buď bezprostředně, nebo jako součást řetězce spojených podnikatelů." sqref="WVI983021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B65517:C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B131053:C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B196589:C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B262125:C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B327661:C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B393197:C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B458733:C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B524269:C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B589805:C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B655341:C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B720877:C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B786413:C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B851949:C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B917485:C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B983021:C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xr:uid="{00000000-0002-0000-0000-000002000000}"/>
    <dataValidation allowBlank="1" showInputMessage="1" showErrorMessage="1" promptTitle="Údaje o podnikateli" prompt="Požadované údaje uvádějte kompletně za daného podnikatele bez konrétního procentuálního podílu. Do součtu se počítá celkový počet zaměstnanců bez ohledu na výši procentuálního podílu (musí být vyšší jak 50%)." sqref="WWE983021:WWE983033 SV25:SV53 ACR25:ACR53 AMN25:AMN53 AWJ25:AWJ53 BGF25:BGF53 BQB25:BQB53 BZX25:BZX53 CJT25:CJT53 CTP25:CTP53 DDL25:DDL53 DNH25:DNH53 DXD25:DXD53 EGZ25:EGZ53 EQV25:EQV53 FAR25:FAR53 FKN25:FKN53 FUJ25:FUJ53 GEF25:GEF53 GOB25:GOB53 GXX25:GXX53 HHT25:HHT53 HRP25:HRP53 IBL25:IBL53 ILH25:ILH53 IVD25:IVD53 JEZ25:JEZ53 JOV25:JOV53 JYR25:JYR53 KIN25:KIN53 KSJ25:KSJ53 LCF25:LCF53 LMB25:LMB53 LVX25:LVX53 MFT25:MFT53 MPP25:MPP53 MZL25:MZL53 NJH25:NJH53 NTD25:NTD53 OCZ25:OCZ53 OMV25:OMV53 OWR25:OWR53 PGN25:PGN53 PQJ25:PQJ53 QAF25:QAF53 QKB25:QKB53 QTX25:QTX53 RDT25:RDT53 RNP25:RNP53 RXL25:RXL53 SHH25:SHH53 SRD25:SRD53 TAZ25:TAZ53 TKV25:TKV53 TUR25:TUR53 UEN25:UEN53 UOJ25:UOJ53 UYF25:UYF53 VIB25:VIB53 VRX25:VRX53 WBT25:WBT53 WLP25:WLP53 WVL25:WVL53 JI25:JI53 IZ65517:IZ65529 SV65517:SV65529 ACR65517:ACR65529 AMN65517:AMN65529 AWJ65517:AWJ65529 BGF65517:BGF65529 BQB65517:BQB65529 BZX65517:BZX65529 CJT65517:CJT65529 CTP65517:CTP65529 DDL65517:DDL65529 DNH65517:DNH65529 DXD65517:DXD65529 EGZ65517:EGZ65529 EQV65517:EQV65529 FAR65517:FAR65529 FKN65517:FKN65529 FUJ65517:FUJ65529 GEF65517:GEF65529 GOB65517:GOB65529 GXX65517:GXX65529 HHT65517:HHT65529 HRP65517:HRP65529 IBL65517:IBL65529 ILH65517:ILH65529 IVD65517:IVD65529 JEZ65517:JEZ65529 JOV65517:JOV65529 JYR65517:JYR65529 KIN65517:KIN65529 KSJ65517:KSJ65529 LCF65517:LCF65529 LMB65517:LMB65529 LVX65517:LVX65529 MFT65517:MFT65529 MPP65517:MPP65529 MZL65517:MZL65529 NJH65517:NJH65529 NTD65517:NTD65529 OCZ65517:OCZ65529 OMV65517:OMV65529 OWR65517:OWR65529 PGN65517:PGN65529 PQJ65517:PQJ65529 QAF65517:QAF65529 QKB65517:QKB65529 QTX65517:QTX65529 RDT65517:RDT65529 RNP65517:RNP65529 RXL65517:RXL65529 SHH65517:SHH65529 SRD65517:SRD65529 TAZ65517:TAZ65529 TKV65517:TKV65529 TUR65517:TUR65529 UEN65517:UEN65529 UOJ65517:UOJ65529 UYF65517:UYF65529 VIB65517:VIB65529 VRX65517:VRX65529 WBT65517:WBT65529 WLP65517:WLP65529 WVL65517:WVL65529 IZ131053:IZ131065 SV131053:SV131065 ACR131053:ACR131065 AMN131053:AMN131065 AWJ131053:AWJ131065 BGF131053:BGF131065 BQB131053:BQB131065 BZX131053:BZX131065 CJT131053:CJT131065 CTP131053:CTP131065 DDL131053:DDL131065 DNH131053:DNH131065 DXD131053:DXD131065 EGZ131053:EGZ131065 EQV131053:EQV131065 FAR131053:FAR131065 FKN131053:FKN131065 FUJ131053:FUJ131065 GEF131053:GEF131065 GOB131053:GOB131065 GXX131053:GXX131065 HHT131053:HHT131065 HRP131053:HRP131065 IBL131053:IBL131065 ILH131053:ILH131065 IVD131053:IVD131065 JEZ131053:JEZ131065 JOV131053:JOV131065 JYR131053:JYR131065 KIN131053:KIN131065 KSJ131053:KSJ131065 LCF131053:LCF131065 LMB131053:LMB131065 LVX131053:LVX131065 MFT131053:MFT131065 MPP131053:MPP131065 MZL131053:MZL131065 NJH131053:NJH131065 NTD131053:NTD131065 OCZ131053:OCZ131065 OMV131053:OMV131065 OWR131053:OWR131065 PGN131053:PGN131065 PQJ131053:PQJ131065 QAF131053:QAF131065 QKB131053:QKB131065 QTX131053:QTX131065 RDT131053:RDT131065 RNP131053:RNP131065 RXL131053:RXL131065 SHH131053:SHH131065 SRD131053:SRD131065 TAZ131053:TAZ131065 TKV131053:TKV131065 TUR131053:TUR131065 UEN131053:UEN131065 UOJ131053:UOJ131065 UYF131053:UYF131065 VIB131053:VIB131065 VRX131053:VRX131065 WBT131053:WBT131065 WLP131053:WLP131065 WVL131053:WVL131065 IZ196589:IZ196601 SV196589:SV196601 ACR196589:ACR196601 AMN196589:AMN196601 AWJ196589:AWJ196601 BGF196589:BGF196601 BQB196589:BQB196601 BZX196589:BZX196601 CJT196589:CJT196601 CTP196589:CTP196601 DDL196589:DDL196601 DNH196589:DNH196601 DXD196589:DXD196601 EGZ196589:EGZ196601 EQV196589:EQV196601 FAR196589:FAR196601 FKN196589:FKN196601 FUJ196589:FUJ196601 GEF196589:GEF196601 GOB196589:GOB196601 GXX196589:GXX196601 HHT196589:HHT196601 HRP196589:HRP196601 IBL196589:IBL196601 ILH196589:ILH196601 IVD196589:IVD196601 JEZ196589:JEZ196601 JOV196589:JOV196601 JYR196589:JYR196601 KIN196589:KIN196601 KSJ196589:KSJ196601 LCF196589:LCF196601 LMB196589:LMB196601 LVX196589:LVX196601 MFT196589:MFT196601 MPP196589:MPP196601 MZL196589:MZL196601 NJH196589:NJH196601 NTD196589:NTD196601 OCZ196589:OCZ196601 OMV196589:OMV196601 OWR196589:OWR196601 PGN196589:PGN196601 PQJ196589:PQJ196601 QAF196589:QAF196601 QKB196589:QKB196601 QTX196589:QTX196601 RDT196589:RDT196601 RNP196589:RNP196601 RXL196589:RXL196601 SHH196589:SHH196601 SRD196589:SRD196601 TAZ196589:TAZ196601 TKV196589:TKV196601 TUR196589:TUR196601 UEN196589:UEN196601 UOJ196589:UOJ196601 UYF196589:UYF196601 VIB196589:VIB196601 VRX196589:VRX196601 WBT196589:WBT196601 WLP196589:WLP196601 WVL196589:WVL196601 IZ262125:IZ262137 SV262125:SV262137 ACR262125:ACR262137 AMN262125:AMN262137 AWJ262125:AWJ262137 BGF262125:BGF262137 BQB262125:BQB262137 BZX262125:BZX262137 CJT262125:CJT262137 CTP262125:CTP262137 DDL262125:DDL262137 DNH262125:DNH262137 DXD262125:DXD262137 EGZ262125:EGZ262137 EQV262125:EQV262137 FAR262125:FAR262137 FKN262125:FKN262137 FUJ262125:FUJ262137 GEF262125:GEF262137 GOB262125:GOB262137 GXX262125:GXX262137 HHT262125:HHT262137 HRP262125:HRP262137 IBL262125:IBL262137 ILH262125:ILH262137 IVD262125:IVD262137 JEZ262125:JEZ262137 JOV262125:JOV262137 JYR262125:JYR262137 KIN262125:KIN262137 KSJ262125:KSJ262137 LCF262125:LCF262137 LMB262125:LMB262137 LVX262125:LVX262137 MFT262125:MFT262137 MPP262125:MPP262137 MZL262125:MZL262137 NJH262125:NJH262137 NTD262125:NTD262137 OCZ262125:OCZ262137 OMV262125:OMV262137 OWR262125:OWR262137 PGN262125:PGN262137 PQJ262125:PQJ262137 QAF262125:QAF262137 QKB262125:QKB262137 QTX262125:QTX262137 RDT262125:RDT262137 RNP262125:RNP262137 RXL262125:RXL262137 SHH262125:SHH262137 SRD262125:SRD262137 TAZ262125:TAZ262137 TKV262125:TKV262137 TUR262125:TUR262137 UEN262125:UEN262137 UOJ262125:UOJ262137 UYF262125:UYF262137 VIB262125:VIB262137 VRX262125:VRX262137 WBT262125:WBT262137 WLP262125:WLP262137 WVL262125:WVL262137 IZ327661:IZ327673 SV327661:SV327673 ACR327661:ACR327673 AMN327661:AMN327673 AWJ327661:AWJ327673 BGF327661:BGF327673 BQB327661:BQB327673 BZX327661:BZX327673 CJT327661:CJT327673 CTP327661:CTP327673 DDL327661:DDL327673 DNH327661:DNH327673 DXD327661:DXD327673 EGZ327661:EGZ327673 EQV327661:EQV327673 FAR327661:FAR327673 FKN327661:FKN327673 FUJ327661:FUJ327673 GEF327661:GEF327673 GOB327661:GOB327673 GXX327661:GXX327673 HHT327661:HHT327673 HRP327661:HRP327673 IBL327661:IBL327673 ILH327661:ILH327673 IVD327661:IVD327673 JEZ327661:JEZ327673 JOV327661:JOV327673 JYR327661:JYR327673 KIN327661:KIN327673 KSJ327661:KSJ327673 LCF327661:LCF327673 LMB327661:LMB327673 LVX327661:LVX327673 MFT327661:MFT327673 MPP327661:MPP327673 MZL327661:MZL327673 NJH327661:NJH327673 NTD327661:NTD327673 OCZ327661:OCZ327673 OMV327661:OMV327673 OWR327661:OWR327673 PGN327661:PGN327673 PQJ327661:PQJ327673 QAF327661:QAF327673 QKB327661:QKB327673 QTX327661:QTX327673 RDT327661:RDT327673 RNP327661:RNP327673 RXL327661:RXL327673 SHH327661:SHH327673 SRD327661:SRD327673 TAZ327661:TAZ327673 TKV327661:TKV327673 TUR327661:TUR327673 UEN327661:UEN327673 UOJ327661:UOJ327673 UYF327661:UYF327673 VIB327661:VIB327673 VRX327661:VRX327673 WBT327661:WBT327673 WLP327661:WLP327673 WVL327661:WVL327673 IZ393197:IZ393209 SV393197:SV393209 ACR393197:ACR393209 AMN393197:AMN393209 AWJ393197:AWJ393209 BGF393197:BGF393209 BQB393197:BQB393209 BZX393197:BZX393209 CJT393197:CJT393209 CTP393197:CTP393209 DDL393197:DDL393209 DNH393197:DNH393209 DXD393197:DXD393209 EGZ393197:EGZ393209 EQV393197:EQV393209 FAR393197:FAR393209 FKN393197:FKN393209 FUJ393197:FUJ393209 GEF393197:GEF393209 GOB393197:GOB393209 GXX393197:GXX393209 HHT393197:HHT393209 HRP393197:HRP393209 IBL393197:IBL393209 ILH393197:ILH393209 IVD393197:IVD393209 JEZ393197:JEZ393209 JOV393197:JOV393209 JYR393197:JYR393209 KIN393197:KIN393209 KSJ393197:KSJ393209 LCF393197:LCF393209 LMB393197:LMB393209 LVX393197:LVX393209 MFT393197:MFT393209 MPP393197:MPP393209 MZL393197:MZL393209 NJH393197:NJH393209 NTD393197:NTD393209 OCZ393197:OCZ393209 OMV393197:OMV393209 OWR393197:OWR393209 PGN393197:PGN393209 PQJ393197:PQJ393209 QAF393197:QAF393209 QKB393197:QKB393209 QTX393197:QTX393209 RDT393197:RDT393209 RNP393197:RNP393209 RXL393197:RXL393209 SHH393197:SHH393209 SRD393197:SRD393209 TAZ393197:TAZ393209 TKV393197:TKV393209 TUR393197:TUR393209 UEN393197:UEN393209 UOJ393197:UOJ393209 UYF393197:UYF393209 VIB393197:VIB393209 VRX393197:VRX393209 WBT393197:WBT393209 WLP393197:WLP393209 WVL393197:WVL393209 IZ458733:IZ458745 SV458733:SV458745 ACR458733:ACR458745 AMN458733:AMN458745 AWJ458733:AWJ458745 BGF458733:BGF458745 BQB458733:BQB458745 BZX458733:BZX458745 CJT458733:CJT458745 CTP458733:CTP458745 DDL458733:DDL458745 DNH458733:DNH458745 DXD458733:DXD458745 EGZ458733:EGZ458745 EQV458733:EQV458745 FAR458733:FAR458745 FKN458733:FKN458745 FUJ458733:FUJ458745 GEF458733:GEF458745 GOB458733:GOB458745 GXX458733:GXX458745 HHT458733:HHT458745 HRP458733:HRP458745 IBL458733:IBL458745 ILH458733:ILH458745 IVD458733:IVD458745 JEZ458733:JEZ458745 JOV458733:JOV458745 JYR458733:JYR458745 KIN458733:KIN458745 KSJ458733:KSJ458745 LCF458733:LCF458745 LMB458733:LMB458745 LVX458733:LVX458745 MFT458733:MFT458745 MPP458733:MPP458745 MZL458733:MZL458745 NJH458733:NJH458745 NTD458733:NTD458745 OCZ458733:OCZ458745 OMV458733:OMV458745 OWR458733:OWR458745 PGN458733:PGN458745 PQJ458733:PQJ458745 QAF458733:QAF458745 QKB458733:QKB458745 QTX458733:QTX458745 RDT458733:RDT458745 RNP458733:RNP458745 RXL458733:RXL458745 SHH458733:SHH458745 SRD458733:SRD458745 TAZ458733:TAZ458745 TKV458733:TKV458745 TUR458733:TUR458745 UEN458733:UEN458745 UOJ458733:UOJ458745 UYF458733:UYF458745 VIB458733:VIB458745 VRX458733:VRX458745 WBT458733:WBT458745 WLP458733:WLP458745 WVL458733:WVL458745 IZ524269:IZ524281 SV524269:SV524281 ACR524269:ACR524281 AMN524269:AMN524281 AWJ524269:AWJ524281 BGF524269:BGF524281 BQB524269:BQB524281 BZX524269:BZX524281 CJT524269:CJT524281 CTP524269:CTP524281 DDL524269:DDL524281 DNH524269:DNH524281 DXD524269:DXD524281 EGZ524269:EGZ524281 EQV524269:EQV524281 FAR524269:FAR524281 FKN524269:FKN524281 FUJ524269:FUJ524281 GEF524269:GEF524281 GOB524269:GOB524281 GXX524269:GXX524281 HHT524269:HHT524281 HRP524269:HRP524281 IBL524269:IBL524281 ILH524269:ILH524281 IVD524269:IVD524281 JEZ524269:JEZ524281 JOV524269:JOV524281 JYR524269:JYR524281 KIN524269:KIN524281 KSJ524269:KSJ524281 LCF524269:LCF524281 LMB524269:LMB524281 LVX524269:LVX524281 MFT524269:MFT524281 MPP524269:MPP524281 MZL524269:MZL524281 NJH524269:NJH524281 NTD524269:NTD524281 OCZ524269:OCZ524281 OMV524269:OMV524281 OWR524269:OWR524281 PGN524269:PGN524281 PQJ524269:PQJ524281 QAF524269:QAF524281 QKB524269:QKB524281 QTX524269:QTX524281 RDT524269:RDT524281 RNP524269:RNP524281 RXL524269:RXL524281 SHH524269:SHH524281 SRD524269:SRD524281 TAZ524269:TAZ524281 TKV524269:TKV524281 TUR524269:TUR524281 UEN524269:UEN524281 UOJ524269:UOJ524281 UYF524269:UYF524281 VIB524269:VIB524281 VRX524269:VRX524281 WBT524269:WBT524281 WLP524269:WLP524281 WVL524269:WVL524281 IZ589805:IZ589817 SV589805:SV589817 ACR589805:ACR589817 AMN589805:AMN589817 AWJ589805:AWJ589817 BGF589805:BGF589817 BQB589805:BQB589817 BZX589805:BZX589817 CJT589805:CJT589817 CTP589805:CTP589817 DDL589805:DDL589817 DNH589805:DNH589817 DXD589805:DXD589817 EGZ589805:EGZ589817 EQV589805:EQV589817 FAR589805:FAR589817 FKN589805:FKN589817 FUJ589805:FUJ589817 GEF589805:GEF589817 GOB589805:GOB589817 GXX589805:GXX589817 HHT589805:HHT589817 HRP589805:HRP589817 IBL589805:IBL589817 ILH589805:ILH589817 IVD589805:IVD589817 JEZ589805:JEZ589817 JOV589805:JOV589817 JYR589805:JYR589817 KIN589805:KIN589817 KSJ589805:KSJ589817 LCF589805:LCF589817 LMB589805:LMB589817 LVX589805:LVX589817 MFT589805:MFT589817 MPP589805:MPP589817 MZL589805:MZL589817 NJH589805:NJH589817 NTD589805:NTD589817 OCZ589805:OCZ589817 OMV589805:OMV589817 OWR589805:OWR589817 PGN589805:PGN589817 PQJ589805:PQJ589817 QAF589805:QAF589817 QKB589805:QKB589817 QTX589805:QTX589817 RDT589805:RDT589817 RNP589805:RNP589817 RXL589805:RXL589817 SHH589805:SHH589817 SRD589805:SRD589817 TAZ589805:TAZ589817 TKV589805:TKV589817 TUR589805:TUR589817 UEN589805:UEN589817 UOJ589805:UOJ589817 UYF589805:UYF589817 VIB589805:VIB589817 VRX589805:VRX589817 WBT589805:WBT589817 WLP589805:WLP589817 WVL589805:WVL589817 IZ655341:IZ655353 SV655341:SV655353 ACR655341:ACR655353 AMN655341:AMN655353 AWJ655341:AWJ655353 BGF655341:BGF655353 BQB655341:BQB655353 BZX655341:BZX655353 CJT655341:CJT655353 CTP655341:CTP655353 DDL655341:DDL655353 DNH655341:DNH655353 DXD655341:DXD655353 EGZ655341:EGZ655353 EQV655341:EQV655353 FAR655341:FAR655353 FKN655341:FKN655353 FUJ655341:FUJ655353 GEF655341:GEF655353 GOB655341:GOB655353 GXX655341:GXX655353 HHT655341:HHT655353 HRP655341:HRP655353 IBL655341:IBL655353 ILH655341:ILH655353 IVD655341:IVD655353 JEZ655341:JEZ655353 JOV655341:JOV655353 JYR655341:JYR655353 KIN655341:KIN655353 KSJ655341:KSJ655353 LCF655341:LCF655353 LMB655341:LMB655353 LVX655341:LVX655353 MFT655341:MFT655353 MPP655341:MPP655353 MZL655341:MZL655353 NJH655341:NJH655353 NTD655341:NTD655353 OCZ655341:OCZ655353 OMV655341:OMV655353 OWR655341:OWR655353 PGN655341:PGN655353 PQJ655341:PQJ655353 QAF655341:QAF655353 QKB655341:QKB655353 QTX655341:QTX655353 RDT655341:RDT655353 RNP655341:RNP655353 RXL655341:RXL655353 SHH655341:SHH655353 SRD655341:SRD655353 TAZ655341:TAZ655353 TKV655341:TKV655353 TUR655341:TUR655353 UEN655341:UEN655353 UOJ655341:UOJ655353 UYF655341:UYF655353 VIB655341:VIB655353 VRX655341:VRX655353 WBT655341:WBT655353 WLP655341:WLP655353 WVL655341:WVL655353 IZ720877:IZ720889 SV720877:SV720889 ACR720877:ACR720889 AMN720877:AMN720889 AWJ720877:AWJ720889 BGF720877:BGF720889 BQB720877:BQB720889 BZX720877:BZX720889 CJT720877:CJT720889 CTP720877:CTP720889 DDL720877:DDL720889 DNH720877:DNH720889 DXD720877:DXD720889 EGZ720877:EGZ720889 EQV720877:EQV720889 FAR720877:FAR720889 FKN720877:FKN720889 FUJ720877:FUJ720889 GEF720877:GEF720889 GOB720877:GOB720889 GXX720877:GXX720889 HHT720877:HHT720889 HRP720877:HRP720889 IBL720877:IBL720889 ILH720877:ILH720889 IVD720877:IVD720889 JEZ720877:JEZ720889 JOV720877:JOV720889 JYR720877:JYR720889 KIN720877:KIN720889 KSJ720877:KSJ720889 LCF720877:LCF720889 LMB720877:LMB720889 LVX720877:LVX720889 MFT720877:MFT720889 MPP720877:MPP720889 MZL720877:MZL720889 NJH720877:NJH720889 NTD720877:NTD720889 OCZ720877:OCZ720889 OMV720877:OMV720889 OWR720877:OWR720889 PGN720877:PGN720889 PQJ720877:PQJ720889 QAF720877:QAF720889 QKB720877:QKB720889 QTX720877:QTX720889 RDT720877:RDT720889 RNP720877:RNP720889 RXL720877:RXL720889 SHH720877:SHH720889 SRD720877:SRD720889 TAZ720877:TAZ720889 TKV720877:TKV720889 TUR720877:TUR720889 UEN720877:UEN720889 UOJ720877:UOJ720889 UYF720877:UYF720889 VIB720877:VIB720889 VRX720877:VRX720889 WBT720877:WBT720889 WLP720877:WLP720889 WVL720877:WVL720889 IZ786413:IZ786425 SV786413:SV786425 ACR786413:ACR786425 AMN786413:AMN786425 AWJ786413:AWJ786425 BGF786413:BGF786425 BQB786413:BQB786425 BZX786413:BZX786425 CJT786413:CJT786425 CTP786413:CTP786425 DDL786413:DDL786425 DNH786413:DNH786425 DXD786413:DXD786425 EGZ786413:EGZ786425 EQV786413:EQV786425 FAR786413:FAR786425 FKN786413:FKN786425 FUJ786413:FUJ786425 GEF786413:GEF786425 GOB786413:GOB786425 GXX786413:GXX786425 HHT786413:HHT786425 HRP786413:HRP786425 IBL786413:IBL786425 ILH786413:ILH786425 IVD786413:IVD786425 JEZ786413:JEZ786425 JOV786413:JOV786425 JYR786413:JYR786425 KIN786413:KIN786425 KSJ786413:KSJ786425 LCF786413:LCF786425 LMB786413:LMB786425 LVX786413:LVX786425 MFT786413:MFT786425 MPP786413:MPP786425 MZL786413:MZL786425 NJH786413:NJH786425 NTD786413:NTD786425 OCZ786413:OCZ786425 OMV786413:OMV786425 OWR786413:OWR786425 PGN786413:PGN786425 PQJ786413:PQJ786425 QAF786413:QAF786425 QKB786413:QKB786425 QTX786413:QTX786425 RDT786413:RDT786425 RNP786413:RNP786425 RXL786413:RXL786425 SHH786413:SHH786425 SRD786413:SRD786425 TAZ786413:TAZ786425 TKV786413:TKV786425 TUR786413:TUR786425 UEN786413:UEN786425 UOJ786413:UOJ786425 UYF786413:UYF786425 VIB786413:VIB786425 VRX786413:VRX786425 WBT786413:WBT786425 WLP786413:WLP786425 WVL786413:WVL786425 IZ851949:IZ851961 SV851949:SV851961 ACR851949:ACR851961 AMN851949:AMN851961 AWJ851949:AWJ851961 BGF851949:BGF851961 BQB851949:BQB851961 BZX851949:BZX851961 CJT851949:CJT851961 CTP851949:CTP851961 DDL851949:DDL851961 DNH851949:DNH851961 DXD851949:DXD851961 EGZ851949:EGZ851961 EQV851949:EQV851961 FAR851949:FAR851961 FKN851949:FKN851961 FUJ851949:FUJ851961 GEF851949:GEF851961 GOB851949:GOB851961 GXX851949:GXX851961 HHT851949:HHT851961 HRP851949:HRP851961 IBL851949:IBL851961 ILH851949:ILH851961 IVD851949:IVD851961 JEZ851949:JEZ851961 JOV851949:JOV851961 JYR851949:JYR851961 KIN851949:KIN851961 KSJ851949:KSJ851961 LCF851949:LCF851961 LMB851949:LMB851961 LVX851949:LVX851961 MFT851949:MFT851961 MPP851949:MPP851961 MZL851949:MZL851961 NJH851949:NJH851961 NTD851949:NTD851961 OCZ851949:OCZ851961 OMV851949:OMV851961 OWR851949:OWR851961 PGN851949:PGN851961 PQJ851949:PQJ851961 QAF851949:QAF851961 QKB851949:QKB851961 QTX851949:QTX851961 RDT851949:RDT851961 RNP851949:RNP851961 RXL851949:RXL851961 SHH851949:SHH851961 SRD851949:SRD851961 TAZ851949:TAZ851961 TKV851949:TKV851961 TUR851949:TUR851961 UEN851949:UEN851961 UOJ851949:UOJ851961 UYF851949:UYF851961 VIB851949:VIB851961 VRX851949:VRX851961 WBT851949:WBT851961 WLP851949:WLP851961 WVL851949:WVL851961 IZ917485:IZ917497 SV917485:SV917497 ACR917485:ACR917497 AMN917485:AMN917497 AWJ917485:AWJ917497 BGF917485:BGF917497 BQB917485:BQB917497 BZX917485:BZX917497 CJT917485:CJT917497 CTP917485:CTP917497 DDL917485:DDL917497 DNH917485:DNH917497 DXD917485:DXD917497 EGZ917485:EGZ917497 EQV917485:EQV917497 FAR917485:FAR917497 FKN917485:FKN917497 FUJ917485:FUJ917497 GEF917485:GEF917497 GOB917485:GOB917497 GXX917485:GXX917497 HHT917485:HHT917497 HRP917485:HRP917497 IBL917485:IBL917497 ILH917485:ILH917497 IVD917485:IVD917497 JEZ917485:JEZ917497 JOV917485:JOV917497 JYR917485:JYR917497 KIN917485:KIN917497 KSJ917485:KSJ917497 LCF917485:LCF917497 LMB917485:LMB917497 LVX917485:LVX917497 MFT917485:MFT917497 MPP917485:MPP917497 MZL917485:MZL917497 NJH917485:NJH917497 NTD917485:NTD917497 OCZ917485:OCZ917497 OMV917485:OMV917497 OWR917485:OWR917497 PGN917485:PGN917497 PQJ917485:PQJ917497 QAF917485:QAF917497 QKB917485:QKB917497 QTX917485:QTX917497 RDT917485:RDT917497 RNP917485:RNP917497 RXL917485:RXL917497 SHH917485:SHH917497 SRD917485:SRD917497 TAZ917485:TAZ917497 TKV917485:TKV917497 TUR917485:TUR917497 UEN917485:UEN917497 UOJ917485:UOJ917497 UYF917485:UYF917497 VIB917485:VIB917497 VRX917485:VRX917497 WBT917485:WBT917497 WLP917485:WLP917497 WVL917485:WVL917497 IZ983021:IZ983033 SV983021:SV983033 ACR983021:ACR983033 AMN983021:AMN983033 AWJ983021:AWJ983033 BGF983021:BGF983033 BQB983021:BQB983033 BZX983021:BZX983033 CJT983021:CJT983033 CTP983021:CTP983033 DDL983021:DDL983033 DNH983021:DNH983033 DXD983021:DXD983033 EGZ983021:EGZ983033 EQV983021:EQV983033 FAR983021:FAR983033 FKN983021:FKN983033 FUJ983021:FUJ983033 GEF983021:GEF983033 GOB983021:GOB983033 GXX983021:GXX983033 HHT983021:HHT983033 HRP983021:HRP983033 IBL983021:IBL983033 ILH983021:ILH983033 IVD983021:IVD983033 JEZ983021:JEZ983033 JOV983021:JOV983033 JYR983021:JYR983033 KIN983021:KIN983033 KSJ983021:KSJ983033 LCF983021:LCF983033 LMB983021:LMB983033 LVX983021:LVX983033 MFT983021:MFT983033 MPP983021:MPP983033 MZL983021:MZL983033 NJH983021:NJH983033 NTD983021:NTD983033 OCZ983021:OCZ983033 OMV983021:OMV983033 OWR983021:OWR983033 PGN983021:PGN983033 PQJ983021:PQJ983033 QAF983021:QAF983033 QKB983021:QKB983033 QTX983021:QTX983033 RDT983021:RDT983033 RNP983021:RNP983033 RXL983021:RXL983033 SHH983021:SHH983033 SRD983021:SRD983033 TAZ983021:TAZ983033 TKV983021:TKV983033 TUR983021:TUR983033 UEN983021:UEN983033 UOJ983021:UOJ983033 UYF983021:UYF983033 VIB983021:VIB983033 VRX983021:VRX983033 WBT983021:WBT983033 WLP983021:WLP983033 WVL983021:WVL983033 WCM983021:WCM983033 TE25:TE53 ADA25:ADA53 AMW25:AMW53 AWS25:AWS53 BGO25:BGO53 BQK25:BQK53 CAG25:CAG53 CKC25:CKC53 CTY25:CTY53 DDU25:DDU53 DNQ25:DNQ53 DXM25:DXM53 EHI25:EHI53 ERE25:ERE53 FBA25:FBA53 FKW25:FKW53 FUS25:FUS53 GEO25:GEO53 GOK25:GOK53 GYG25:GYG53 HIC25:HIC53 HRY25:HRY53 IBU25:IBU53 ILQ25:ILQ53 IVM25:IVM53 JFI25:JFI53 JPE25:JPE53 JZA25:JZA53 KIW25:KIW53 KSS25:KSS53 LCO25:LCO53 LMK25:LMK53 LWG25:LWG53 MGC25:MGC53 MPY25:MPY53 MZU25:MZU53 NJQ25:NJQ53 NTM25:NTM53 ODI25:ODI53 ONE25:ONE53 OXA25:OXA53 PGW25:PGW53 PQS25:PQS53 QAO25:QAO53 QKK25:QKK53 QUG25:QUG53 REC25:REC53 RNY25:RNY53 RXU25:RXU53 SHQ25:SHQ53 SRM25:SRM53 TBI25:TBI53 TLE25:TLE53 TVA25:TVA53 UEW25:UEW53 UOS25:UOS53 UYO25:UYO53 VIK25:VIK53 VSG25:VSG53 WCC25:WCC53 WLY25:WLY53 WVU25:WVU53 JS25:JS53 K65517:K65529 JI65517:JI65529 TE65517:TE65529 ADA65517:ADA65529 AMW65517:AMW65529 AWS65517:AWS65529 BGO65517:BGO65529 BQK65517:BQK65529 CAG65517:CAG65529 CKC65517:CKC65529 CTY65517:CTY65529 DDU65517:DDU65529 DNQ65517:DNQ65529 DXM65517:DXM65529 EHI65517:EHI65529 ERE65517:ERE65529 FBA65517:FBA65529 FKW65517:FKW65529 FUS65517:FUS65529 GEO65517:GEO65529 GOK65517:GOK65529 GYG65517:GYG65529 HIC65517:HIC65529 HRY65517:HRY65529 IBU65517:IBU65529 ILQ65517:ILQ65529 IVM65517:IVM65529 JFI65517:JFI65529 JPE65517:JPE65529 JZA65517:JZA65529 KIW65517:KIW65529 KSS65517:KSS65529 LCO65517:LCO65529 LMK65517:LMK65529 LWG65517:LWG65529 MGC65517:MGC65529 MPY65517:MPY65529 MZU65517:MZU65529 NJQ65517:NJQ65529 NTM65517:NTM65529 ODI65517:ODI65529 ONE65517:ONE65529 OXA65517:OXA65529 PGW65517:PGW65529 PQS65517:PQS65529 QAO65517:QAO65529 QKK65517:QKK65529 QUG65517:QUG65529 REC65517:REC65529 RNY65517:RNY65529 RXU65517:RXU65529 SHQ65517:SHQ65529 SRM65517:SRM65529 TBI65517:TBI65529 TLE65517:TLE65529 TVA65517:TVA65529 UEW65517:UEW65529 UOS65517:UOS65529 UYO65517:UYO65529 VIK65517:VIK65529 VSG65517:VSG65529 WCC65517:WCC65529 WLY65517:WLY65529 WVU65517:WVU65529 K131053:K131065 JI131053:JI131065 TE131053:TE131065 ADA131053:ADA131065 AMW131053:AMW131065 AWS131053:AWS131065 BGO131053:BGO131065 BQK131053:BQK131065 CAG131053:CAG131065 CKC131053:CKC131065 CTY131053:CTY131065 DDU131053:DDU131065 DNQ131053:DNQ131065 DXM131053:DXM131065 EHI131053:EHI131065 ERE131053:ERE131065 FBA131053:FBA131065 FKW131053:FKW131065 FUS131053:FUS131065 GEO131053:GEO131065 GOK131053:GOK131065 GYG131053:GYG131065 HIC131053:HIC131065 HRY131053:HRY131065 IBU131053:IBU131065 ILQ131053:ILQ131065 IVM131053:IVM131065 JFI131053:JFI131065 JPE131053:JPE131065 JZA131053:JZA131065 KIW131053:KIW131065 KSS131053:KSS131065 LCO131053:LCO131065 LMK131053:LMK131065 LWG131053:LWG131065 MGC131053:MGC131065 MPY131053:MPY131065 MZU131053:MZU131065 NJQ131053:NJQ131065 NTM131053:NTM131065 ODI131053:ODI131065 ONE131053:ONE131065 OXA131053:OXA131065 PGW131053:PGW131065 PQS131053:PQS131065 QAO131053:QAO131065 QKK131053:QKK131065 QUG131053:QUG131065 REC131053:REC131065 RNY131053:RNY131065 RXU131053:RXU131065 SHQ131053:SHQ131065 SRM131053:SRM131065 TBI131053:TBI131065 TLE131053:TLE131065 TVA131053:TVA131065 UEW131053:UEW131065 UOS131053:UOS131065 UYO131053:UYO131065 VIK131053:VIK131065 VSG131053:VSG131065 WCC131053:WCC131065 WLY131053:WLY131065 WVU131053:WVU131065 K196589:K196601 JI196589:JI196601 TE196589:TE196601 ADA196589:ADA196601 AMW196589:AMW196601 AWS196589:AWS196601 BGO196589:BGO196601 BQK196589:BQK196601 CAG196589:CAG196601 CKC196589:CKC196601 CTY196589:CTY196601 DDU196589:DDU196601 DNQ196589:DNQ196601 DXM196589:DXM196601 EHI196589:EHI196601 ERE196589:ERE196601 FBA196589:FBA196601 FKW196589:FKW196601 FUS196589:FUS196601 GEO196589:GEO196601 GOK196589:GOK196601 GYG196589:GYG196601 HIC196589:HIC196601 HRY196589:HRY196601 IBU196589:IBU196601 ILQ196589:ILQ196601 IVM196589:IVM196601 JFI196589:JFI196601 JPE196589:JPE196601 JZA196589:JZA196601 KIW196589:KIW196601 KSS196589:KSS196601 LCO196589:LCO196601 LMK196589:LMK196601 LWG196589:LWG196601 MGC196589:MGC196601 MPY196589:MPY196601 MZU196589:MZU196601 NJQ196589:NJQ196601 NTM196589:NTM196601 ODI196589:ODI196601 ONE196589:ONE196601 OXA196589:OXA196601 PGW196589:PGW196601 PQS196589:PQS196601 QAO196589:QAO196601 QKK196589:QKK196601 QUG196589:QUG196601 REC196589:REC196601 RNY196589:RNY196601 RXU196589:RXU196601 SHQ196589:SHQ196601 SRM196589:SRM196601 TBI196589:TBI196601 TLE196589:TLE196601 TVA196589:TVA196601 UEW196589:UEW196601 UOS196589:UOS196601 UYO196589:UYO196601 VIK196589:VIK196601 VSG196589:VSG196601 WCC196589:WCC196601 WLY196589:WLY196601 WVU196589:WVU196601 K262125:K262137 JI262125:JI262137 TE262125:TE262137 ADA262125:ADA262137 AMW262125:AMW262137 AWS262125:AWS262137 BGO262125:BGO262137 BQK262125:BQK262137 CAG262125:CAG262137 CKC262125:CKC262137 CTY262125:CTY262137 DDU262125:DDU262137 DNQ262125:DNQ262137 DXM262125:DXM262137 EHI262125:EHI262137 ERE262125:ERE262137 FBA262125:FBA262137 FKW262125:FKW262137 FUS262125:FUS262137 GEO262125:GEO262137 GOK262125:GOK262137 GYG262125:GYG262137 HIC262125:HIC262137 HRY262125:HRY262137 IBU262125:IBU262137 ILQ262125:ILQ262137 IVM262125:IVM262137 JFI262125:JFI262137 JPE262125:JPE262137 JZA262125:JZA262137 KIW262125:KIW262137 KSS262125:KSS262137 LCO262125:LCO262137 LMK262125:LMK262137 LWG262125:LWG262137 MGC262125:MGC262137 MPY262125:MPY262137 MZU262125:MZU262137 NJQ262125:NJQ262137 NTM262125:NTM262137 ODI262125:ODI262137 ONE262125:ONE262137 OXA262125:OXA262137 PGW262125:PGW262137 PQS262125:PQS262137 QAO262125:QAO262137 QKK262125:QKK262137 QUG262125:QUG262137 REC262125:REC262137 RNY262125:RNY262137 RXU262125:RXU262137 SHQ262125:SHQ262137 SRM262125:SRM262137 TBI262125:TBI262137 TLE262125:TLE262137 TVA262125:TVA262137 UEW262125:UEW262137 UOS262125:UOS262137 UYO262125:UYO262137 VIK262125:VIK262137 VSG262125:VSG262137 WCC262125:WCC262137 WLY262125:WLY262137 WVU262125:WVU262137 K327661:K327673 JI327661:JI327673 TE327661:TE327673 ADA327661:ADA327673 AMW327661:AMW327673 AWS327661:AWS327673 BGO327661:BGO327673 BQK327661:BQK327673 CAG327661:CAG327673 CKC327661:CKC327673 CTY327661:CTY327673 DDU327661:DDU327673 DNQ327661:DNQ327673 DXM327661:DXM327673 EHI327661:EHI327673 ERE327661:ERE327673 FBA327661:FBA327673 FKW327661:FKW327673 FUS327661:FUS327673 GEO327661:GEO327673 GOK327661:GOK327673 GYG327661:GYG327673 HIC327661:HIC327673 HRY327661:HRY327673 IBU327661:IBU327673 ILQ327661:ILQ327673 IVM327661:IVM327673 JFI327661:JFI327673 JPE327661:JPE327673 JZA327661:JZA327673 KIW327661:KIW327673 KSS327661:KSS327673 LCO327661:LCO327673 LMK327661:LMK327673 LWG327661:LWG327673 MGC327661:MGC327673 MPY327661:MPY327673 MZU327661:MZU327673 NJQ327661:NJQ327673 NTM327661:NTM327673 ODI327661:ODI327673 ONE327661:ONE327673 OXA327661:OXA327673 PGW327661:PGW327673 PQS327661:PQS327673 QAO327661:QAO327673 QKK327661:QKK327673 QUG327661:QUG327673 REC327661:REC327673 RNY327661:RNY327673 RXU327661:RXU327673 SHQ327661:SHQ327673 SRM327661:SRM327673 TBI327661:TBI327673 TLE327661:TLE327673 TVA327661:TVA327673 UEW327661:UEW327673 UOS327661:UOS327673 UYO327661:UYO327673 VIK327661:VIK327673 VSG327661:VSG327673 WCC327661:WCC327673 WLY327661:WLY327673 WVU327661:WVU327673 K393197:K393209 JI393197:JI393209 TE393197:TE393209 ADA393197:ADA393209 AMW393197:AMW393209 AWS393197:AWS393209 BGO393197:BGO393209 BQK393197:BQK393209 CAG393197:CAG393209 CKC393197:CKC393209 CTY393197:CTY393209 DDU393197:DDU393209 DNQ393197:DNQ393209 DXM393197:DXM393209 EHI393197:EHI393209 ERE393197:ERE393209 FBA393197:FBA393209 FKW393197:FKW393209 FUS393197:FUS393209 GEO393197:GEO393209 GOK393197:GOK393209 GYG393197:GYG393209 HIC393197:HIC393209 HRY393197:HRY393209 IBU393197:IBU393209 ILQ393197:ILQ393209 IVM393197:IVM393209 JFI393197:JFI393209 JPE393197:JPE393209 JZA393197:JZA393209 KIW393197:KIW393209 KSS393197:KSS393209 LCO393197:LCO393209 LMK393197:LMK393209 LWG393197:LWG393209 MGC393197:MGC393209 MPY393197:MPY393209 MZU393197:MZU393209 NJQ393197:NJQ393209 NTM393197:NTM393209 ODI393197:ODI393209 ONE393197:ONE393209 OXA393197:OXA393209 PGW393197:PGW393209 PQS393197:PQS393209 QAO393197:QAO393209 QKK393197:QKK393209 QUG393197:QUG393209 REC393197:REC393209 RNY393197:RNY393209 RXU393197:RXU393209 SHQ393197:SHQ393209 SRM393197:SRM393209 TBI393197:TBI393209 TLE393197:TLE393209 TVA393197:TVA393209 UEW393197:UEW393209 UOS393197:UOS393209 UYO393197:UYO393209 VIK393197:VIK393209 VSG393197:VSG393209 WCC393197:WCC393209 WLY393197:WLY393209 WVU393197:WVU393209 K458733:K458745 JI458733:JI458745 TE458733:TE458745 ADA458733:ADA458745 AMW458733:AMW458745 AWS458733:AWS458745 BGO458733:BGO458745 BQK458733:BQK458745 CAG458733:CAG458745 CKC458733:CKC458745 CTY458733:CTY458745 DDU458733:DDU458745 DNQ458733:DNQ458745 DXM458733:DXM458745 EHI458733:EHI458745 ERE458733:ERE458745 FBA458733:FBA458745 FKW458733:FKW458745 FUS458733:FUS458745 GEO458733:GEO458745 GOK458733:GOK458745 GYG458733:GYG458745 HIC458733:HIC458745 HRY458733:HRY458745 IBU458733:IBU458745 ILQ458733:ILQ458745 IVM458733:IVM458745 JFI458733:JFI458745 JPE458733:JPE458745 JZA458733:JZA458745 KIW458733:KIW458745 KSS458733:KSS458745 LCO458733:LCO458745 LMK458733:LMK458745 LWG458733:LWG458745 MGC458733:MGC458745 MPY458733:MPY458745 MZU458733:MZU458745 NJQ458733:NJQ458745 NTM458733:NTM458745 ODI458733:ODI458745 ONE458733:ONE458745 OXA458733:OXA458745 PGW458733:PGW458745 PQS458733:PQS458745 QAO458733:QAO458745 QKK458733:QKK458745 QUG458733:QUG458745 REC458733:REC458745 RNY458733:RNY458745 RXU458733:RXU458745 SHQ458733:SHQ458745 SRM458733:SRM458745 TBI458733:TBI458745 TLE458733:TLE458745 TVA458733:TVA458745 UEW458733:UEW458745 UOS458733:UOS458745 UYO458733:UYO458745 VIK458733:VIK458745 VSG458733:VSG458745 WCC458733:WCC458745 WLY458733:WLY458745 WVU458733:WVU458745 K524269:K524281 JI524269:JI524281 TE524269:TE524281 ADA524269:ADA524281 AMW524269:AMW524281 AWS524269:AWS524281 BGO524269:BGO524281 BQK524269:BQK524281 CAG524269:CAG524281 CKC524269:CKC524281 CTY524269:CTY524281 DDU524269:DDU524281 DNQ524269:DNQ524281 DXM524269:DXM524281 EHI524269:EHI524281 ERE524269:ERE524281 FBA524269:FBA524281 FKW524269:FKW524281 FUS524269:FUS524281 GEO524269:GEO524281 GOK524269:GOK524281 GYG524269:GYG524281 HIC524269:HIC524281 HRY524269:HRY524281 IBU524269:IBU524281 ILQ524269:ILQ524281 IVM524269:IVM524281 JFI524269:JFI524281 JPE524269:JPE524281 JZA524269:JZA524281 KIW524269:KIW524281 KSS524269:KSS524281 LCO524269:LCO524281 LMK524269:LMK524281 LWG524269:LWG524281 MGC524269:MGC524281 MPY524269:MPY524281 MZU524269:MZU524281 NJQ524269:NJQ524281 NTM524269:NTM524281 ODI524269:ODI524281 ONE524269:ONE524281 OXA524269:OXA524281 PGW524269:PGW524281 PQS524269:PQS524281 QAO524269:QAO524281 QKK524269:QKK524281 QUG524269:QUG524281 REC524269:REC524281 RNY524269:RNY524281 RXU524269:RXU524281 SHQ524269:SHQ524281 SRM524269:SRM524281 TBI524269:TBI524281 TLE524269:TLE524281 TVA524269:TVA524281 UEW524269:UEW524281 UOS524269:UOS524281 UYO524269:UYO524281 VIK524269:VIK524281 VSG524269:VSG524281 WCC524269:WCC524281 WLY524269:WLY524281 WVU524269:WVU524281 K589805:K589817 JI589805:JI589817 TE589805:TE589817 ADA589805:ADA589817 AMW589805:AMW589817 AWS589805:AWS589817 BGO589805:BGO589817 BQK589805:BQK589817 CAG589805:CAG589817 CKC589805:CKC589817 CTY589805:CTY589817 DDU589805:DDU589817 DNQ589805:DNQ589817 DXM589805:DXM589817 EHI589805:EHI589817 ERE589805:ERE589817 FBA589805:FBA589817 FKW589805:FKW589817 FUS589805:FUS589817 GEO589805:GEO589817 GOK589805:GOK589817 GYG589805:GYG589817 HIC589805:HIC589817 HRY589805:HRY589817 IBU589805:IBU589817 ILQ589805:ILQ589817 IVM589805:IVM589817 JFI589805:JFI589817 JPE589805:JPE589817 JZA589805:JZA589817 KIW589805:KIW589817 KSS589805:KSS589817 LCO589805:LCO589817 LMK589805:LMK589817 LWG589805:LWG589817 MGC589805:MGC589817 MPY589805:MPY589817 MZU589805:MZU589817 NJQ589805:NJQ589817 NTM589805:NTM589817 ODI589805:ODI589817 ONE589805:ONE589817 OXA589805:OXA589817 PGW589805:PGW589817 PQS589805:PQS589817 QAO589805:QAO589817 QKK589805:QKK589817 QUG589805:QUG589817 REC589805:REC589817 RNY589805:RNY589817 RXU589805:RXU589817 SHQ589805:SHQ589817 SRM589805:SRM589817 TBI589805:TBI589817 TLE589805:TLE589817 TVA589805:TVA589817 UEW589805:UEW589817 UOS589805:UOS589817 UYO589805:UYO589817 VIK589805:VIK589817 VSG589805:VSG589817 WCC589805:WCC589817 WLY589805:WLY589817 WVU589805:WVU589817 K655341:K655353 JI655341:JI655353 TE655341:TE655353 ADA655341:ADA655353 AMW655341:AMW655353 AWS655341:AWS655353 BGO655341:BGO655353 BQK655341:BQK655353 CAG655341:CAG655353 CKC655341:CKC655353 CTY655341:CTY655353 DDU655341:DDU655353 DNQ655341:DNQ655353 DXM655341:DXM655353 EHI655341:EHI655353 ERE655341:ERE655353 FBA655341:FBA655353 FKW655341:FKW655353 FUS655341:FUS655353 GEO655341:GEO655353 GOK655341:GOK655353 GYG655341:GYG655353 HIC655341:HIC655353 HRY655341:HRY655353 IBU655341:IBU655353 ILQ655341:ILQ655353 IVM655341:IVM655353 JFI655341:JFI655353 JPE655341:JPE655353 JZA655341:JZA655353 KIW655341:KIW655353 KSS655341:KSS655353 LCO655341:LCO655353 LMK655341:LMK655353 LWG655341:LWG655353 MGC655341:MGC655353 MPY655341:MPY655353 MZU655341:MZU655353 NJQ655341:NJQ655353 NTM655341:NTM655353 ODI655341:ODI655353 ONE655341:ONE655353 OXA655341:OXA655353 PGW655341:PGW655353 PQS655341:PQS655353 QAO655341:QAO655353 QKK655341:QKK655353 QUG655341:QUG655353 REC655341:REC655353 RNY655341:RNY655353 RXU655341:RXU655353 SHQ655341:SHQ655353 SRM655341:SRM655353 TBI655341:TBI655353 TLE655341:TLE655353 TVA655341:TVA655353 UEW655341:UEW655353 UOS655341:UOS655353 UYO655341:UYO655353 VIK655341:VIK655353 VSG655341:VSG655353 WCC655341:WCC655353 WLY655341:WLY655353 WVU655341:WVU655353 K720877:K720889 JI720877:JI720889 TE720877:TE720889 ADA720877:ADA720889 AMW720877:AMW720889 AWS720877:AWS720889 BGO720877:BGO720889 BQK720877:BQK720889 CAG720877:CAG720889 CKC720877:CKC720889 CTY720877:CTY720889 DDU720877:DDU720889 DNQ720877:DNQ720889 DXM720877:DXM720889 EHI720877:EHI720889 ERE720877:ERE720889 FBA720877:FBA720889 FKW720877:FKW720889 FUS720877:FUS720889 GEO720877:GEO720889 GOK720877:GOK720889 GYG720877:GYG720889 HIC720877:HIC720889 HRY720877:HRY720889 IBU720877:IBU720889 ILQ720877:ILQ720889 IVM720877:IVM720889 JFI720877:JFI720889 JPE720877:JPE720889 JZA720877:JZA720889 KIW720877:KIW720889 KSS720877:KSS720889 LCO720877:LCO720889 LMK720877:LMK720889 LWG720877:LWG720889 MGC720877:MGC720889 MPY720877:MPY720889 MZU720877:MZU720889 NJQ720877:NJQ720889 NTM720877:NTM720889 ODI720877:ODI720889 ONE720877:ONE720889 OXA720877:OXA720889 PGW720877:PGW720889 PQS720877:PQS720889 QAO720877:QAO720889 QKK720877:QKK720889 QUG720877:QUG720889 REC720877:REC720889 RNY720877:RNY720889 RXU720877:RXU720889 SHQ720877:SHQ720889 SRM720877:SRM720889 TBI720877:TBI720889 TLE720877:TLE720889 TVA720877:TVA720889 UEW720877:UEW720889 UOS720877:UOS720889 UYO720877:UYO720889 VIK720877:VIK720889 VSG720877:VSG720889 WCC720877:WCC720889 WLY720877:WLY720889 WVU720877:WVU720889 K786413:K786425 JI786413:JI786425 TE786413:TE786425 ADA786413:ADA786425 AMW786413:AMW786425 AWS786413:AWS786425 BGO786413:BGO786425 BQK786413:BQK786425 CAG786413:CAG786425 CKC786413:CKC786425 CTY786413:CTY786425 DDU786413:DDU786425 DNQ786413:DNQ786425 DXM786413:DXM786425 EHI786413:EHI786425 ERE786413:ERE786425 FBA786413:FBA786425 FKW786413:FKW786425 FUS786413:FUS786425 GEO786413:GEO786425 GOK786413:GOK786425 GYG786413:GYG786425 HIC786413:HIC786425 HRY786413:HRY786425 IBU786413:IBU786425 ILQ786413:ILQ786425 IVM786413:IVM786425 JFI786413:JFI786425 JPE786413:JPE786425 JZA786413:JZA786425 KIW786413:KIW786425 KSS786413:KSS786425 LCO786413:LCO786425 LMK786413:LMK786425 LWG786413:LWG786425 MGC786413:MGC786425 MPY786413:MPY786425 MZU786413:MZU786425 NJQ786413:NJQ786425 NTM786413:NTM786425 ODI786413:ODI786425 ONE786413:ONE786425 OXA786413:OXA786425 PGW786413:PGW786425 PQS786413:PQS786425 QAO786413:QAO786425 QKK786413:QKK786425 QUG786413:QUG786425 REC786413:REC786425 RNY786413:RNY786425 RXU786413:RXU786425 SHQ786413:SHQ786425 SRM786413:SRM786425 TBI786413:TBI786425 TLE786413:TLE786425 TVA786413:TVA786425 UEW786413:UEW786425 UOS786413:UOS786425 UYO786413:UYO786425 VIK786413:VIK786425 VSG786413:VSG786425 WCC786413:WCC786425 WLY786413:WLY786425 WVU786413:WVU786425 K851949:K851961 JI851949:JI851961 TE851949:TE851961 ADA851949:ADA851961 AMW851949:AMW851961 AWS851949:AWS851961 BGO851949:BGO851961 BQK851949:BQK851961 CAG851949:CAG851961 CKC851949:CKC851961 CTY851949:CTY851961 DDU851949:DDU851961 DNQ851949:DNQ851961 DXM851949:DXM851961 EHI851949:EHI851961 ERE851949:ERE851961 FBA851949:FBA851961 FKW851949:FKW851961 FUS851949:FUS851961 GEO851949:GEO851961 GOK851949:GOK851961 GYG851949:GYG851961 HIC851949:HIC851961 HRY851949:HRY851961 IBU851949:IBU851961 ILQ851949:ILQ851961 IVM851949:IVM851961 JFI851949:JFI851961 JPE851949:JPE851961 JZA851949:JZA851961 KIW851949:KIW851961 KSS851949:KSS851961 LCO851949:LCO851961 LMK851949:LMK851961 LWG851949:LWG851961 MGC851949:MGC851961 MPY851949:MPY851961 MZU851949:MZU851961 NJQ851949:NJQ851961 NTM851949:NTM851961 ODI851949:ODI851961 ONE851949:ONE851961 OXA851949:OXA851961 PGW851949:PGW851961 PQS851949:PQS851961 QAO851949:QAO851961 QKK851949:QKK851961 QUG851949:QUG851961 REC851949:REC851961 RNY851949:RNY851961 RXU851949:RXU851961 SHQ851949:SHQ851961 SRM851949:SRM851961 TBI851949:TBI851961 TLE851949:TLE851961 TVA851949:TVA851961 UEW851949:UEW851961 UOS851949:UOS851961 UYO851949:UYO851961 VIK851949:VIK851961 VSG851949:VSG851961 WCC851949:WCC851961 WLY851949:WLY851961 WVU851949:WVU851961 K917485:K917497 JI917485:JI917497 TE917485:TE917497 ADA917485:ADA917497 AMW917485:AMW917497 AWS917485:AWS917497 BGO917485:BGO917497 BQK917485:BQK917497 CAG917485:CAG917497 CKC917485:CKC917497 CTY917485:CTY917497 DDU917485:DDU917497 DNQ917485:DNQ917497 DXM917485:DXM917497 EHI917485:EHI917497 ERE917485:ERE917497 FBA917485:FBA917497 FKW917485:FKW917497 FUS917485:FUS917497 GEO917485:GEO917497 GOK917485:GOK917497 GYG917485:GYG917497 HIC917485:HIC917497 HRY917485:HRY917497 IBU917485:IBU917497 ILQ917485:ILQ917497 IVM917485:IVM917497 JFI917485:JFI917497 JPE917485:JPE917497 JZA917485:JZA917497 KIW917485:KIW917497 KSS917485:KSS917497 LCO917485:LCO917497 LMK917485:LMK917497 LWG917485:LWG917497 MGC917485:MGC917497 MPY917485:MPY917497 MZU917485:MZU917497 NJQ917485:NJQ917497 NTM917485:NTM917497 ODI917485:ODI917497 ONE917485:ONE917497 OXA917485:OXA917497 PGW917485:PGW917497 PQS917485:PQS917497 QAO917485:QAO917497 QKK917485:QKK917497 QUG917485:QUG917497 REC917485:REC917497 RNY917485:RNY917497 RXU917485:RXU917497 SHQ917485:SHQ917497 SRM917485:SRM917497 TBI917485:TBI917497 TLE917485:TLE917497 TVA917485:TVA917497 UEW917485:UEW917497 UOS917485:UOS917497 UYO917485:UYO917497 VIK917485:VIK917497 VSG917485:VSG917497 WCC917485:WCC917497 WLY917485:WLY917497 WVU917485:WVU917497 K983021:K983033 JI983021:JI983033 TE983021:TE983033 ADA983021:ADA983033 AMW983021:AMW983033 AWS983021:AWS983033 BGO983021:BGO983033 BQK983021:BQK983033 CAG983021:CAG983033 CKC983021:CKC983033 CTY983021:CTY983033 DDU983021:DDU983033 DNQ983021:DNQ983033 DXM983021:DXM983033 EHI983021:EHI983033 ERE983021:ERE983033 FBA983021:FBA983033 FKW983021:FKW983033 FUS983021:FUS983033 GEO983021:GEO983033 GOK983021:GOK983033 GYG983021:GYG983033 HIC983021:HIC983033 HRY983021:HRY983033 IBU983021:IBU983033 ILQ983021:ILQ983033 IVM983021:IVM983033 JFI983021:JFI983033 JPE983021:JPE983033 JZA983021:JZA983033 KIW983021:KIW983033 KSS983021:KSS983033 LCO983021:LCO983033 LMK983021:LMK983033 LWG983021:LWG983033 MGC983021:MGC983033 MPY983021:MPY983033 MZU983021:MZU983033 NJQ983021:NJQ983033 NTM983021:NTM983033 ODI983021:ODI983033 ONE983021:ONE983033 OXA983021:OXA983033 PGW983021:PGW983033 PQS983021:PQS983033 QAO983021:QAO983033 QKK983021:QKK983033 QUG983021:QUG983033 REC983021:REC983033 RNY983021:RNY983033 RXU983021:RXU983033 SHQ983021:SHQ983033 SRM983021:SRM983033 TBI983021:TBI983033 TLE983021:TLE983033 TVA983021:TVA983033 UEW983021:UEW983033 UOS983021:UOS983033 UYO983021:UYO983033 VIK983021:VIK983033 VSG983021:VSG983033 WCC983021:WCC983033 WLY983021:WLY983033 WVU983021:WVU983033 WMI983021:WMI983033 TO25:TO53 ADK25:ADK53 ANG25:ANG53 AXC25:AXC53 BGY25:BGY53 BQU25:BQU53 CAQ25:CAQ53 CKM25:CKM53 CUI25:CUI53 DEE25:DEE53 DOA25:DOA53 DXW25:DXW53 EHS25:EHS53 ERO25:ERO53 FBK25:FBK53 FLG25:FLG53 FVC25:FVC53 GEY25:GEY53 GOU25:GOU53 GYQ25:GYQ53 HIM25:HIM53 HSI25:HSI53 ICE25:ICE53 IMA25:IMA53 IVW25:IVW53 JFS25:JFS53 JPO25:JPO53 JZK25:JZK53 KJG25:KJG53 KTC25:KTC53 LCY25:LCY53 LMU25:LMU53 LWQ25:LWQ53 MGM25:MGM53 MQI25:MQI53 NAE25:NAE53 NKA25:NKA53 NTW25:NTW53 ODS25:ODS53 ONO25:ONO53 OXK25:OXK53 PHG25:PHG53 PRC25:PRC53 QAY25:QAY53 QKU25:QKU53 QUQ25:QUQ53 REM25:REM53 ROI25:ROI53 RYE25:RYE53 SIA25:SIA53 SRW25:SRW53 TBS25:TBS53 TLO25:TLO53 TVK25:TVK53 UFG25:UFG53 UPC25:UPC53 UYY25:UYY53 VIU25:VIU53 VSQ25:VSQ53 WCM25:WCM53 WMI25:WMI53 WWE25:WWE53 VSQ983021:VSQ983033 V65517:V65529 JS65517:JS65529 TO65517:TO65529 ADK65517:ADK65529 ANG65517:ANG65529 AXC65517:AXC65529 BGY65517:BGY65529 BQU65517:BQU65529 CAQ65517:CAQ65529 CKM65517:CKM65529 CUI65517:CUI65529 DEE65517:DEE65529 DOA65517:DOA65529 DXW65517:DXW65529 EHS65517:EHS65529 ERO65517:ERO65529 FBK65517:FBK65529 FLG65517:FLG65529 FVC65517:FVC65529 GEY65517:GEY65529 GOU65517:GOU65529 GYQ65517:GYQ65529 HIM65517:HIM65529 HSI65517:HSI65529 ICE65517:ICE65529 IMA65517:IMA65529 IVW65517:IVW65529 JFS65517:JFS65529 JPO65517:JPO65529 JZK65517:JZK65529 KJG65517:KJG65529 KTC65517:KTC65529 LCY65517:LCY65529 LMU65517:LMU65529 LWQ65517:LWQ65529 MGM65517:MGM65529 MQI65517:MQI65529 NAE65517:NAE65529 NKA65517:NKA65529 NTW65517:NTW65529 ODS65517:ODS65529 ONO65517:ONO65529 OXK65517:OXK65529 PHG65517:PHG65529 PRC65517:PRC65529 QAY65517:QAY65529 QKU65517:QKU65529 QUQ65517:QUQ65529 REM65517:REM65529 ROI65517:ROI65529 RYE65517:RYE65529 SIA65517:SIA65529 SRW65517:SRW65529 TBS65517:TBS65529 TLO65517:TLO65529 TVK65517:TVK65529 UFG65517:UFG65529 UPC65517:UPC65529 UYY65517:UYY65529 VIU65517:VIU65529 VSQ65517:VSQ65529 WCM65517:WCM65529 WMI65517:WMI65529 WWE65517:WWE65529 V131053:V131065 JS131053:JS131065 TO131053:TO131065 ADK131053:ADK131065 ANG131053:ANG131065 AXC131053:AXC131065 BGY131053:BGY131065 BQU131053:BQU131065 CAQ131053:CAQ131065 CKM131053:CKM131065 CUI131053:CUI131065 DEE131053:DEE131065 DOA131053:DOA131065 DXW131053:DXW131065 EHS131053:EHS131065 ERO131053:ERO131065 FBK131053:FBK131065 FLG131053:FLG131065 FVC131053:FVC131065 GEY131053:GEY131065 GOU131053:GOU131065 GYQ131053:GYQ131065 HIM131053:HIM131065 HSI131053:HSI131065 ICE131053:ICE131065 IMA131053:IMA131065 IVW131053:IVW131065 JFS131053:JFS131065 JPO131053:JPO131065 JZK131053:JZK131065 KJG131053:KJG131065 KTC131053:KTC131065 LCY131053:LCY131065 LMU131053:LMU131065 LWQ131053:LWQ131065 MGM131053:MGM131065 MQI131053:MQI131065 NAE131053:NAE131065 NKA131053:NKA131065 NTW131053:NTW131065 ODS131053:ODS131065 ONO131053:ONO131065 OXK131053:OXK131065 PHG131053:PHG131065 PRC131053:PRC131065 QAY131053:QAY131065 QKU131053:QKU131065 QUQ131053:QUQ131065 REM131053:REM131065 ROI131053:ROI131065 RYE131053:RYE131065 SIA131053:SIA131065 SRW131053:SRW131065 TBS131053:TBS131065 TLO131053:TLO131065 TVK131053:TVK131065 UFG131053:UFG131065 UPC131053:UPC131065 UYY131053:UYY131065 VIU131053:VIU131065 VSQ131053:VSQ131065 WCM131053:WCM131065 WMI131053:WMI131065 WWE131053:WWE131065 V196589:V196601 JS196589:JS196601 TO196589:TO196601 ADK196589:ADK196601 ANG196589:ANG196601 AXC196589:AXC196601 BGY196589:BGY196601 BQU196589:BQU196601 CAQ196589:CAQ196601 CKM196589:CKM196601 CUI196589:CUI196601 DEE196589:DEE196601 DOA196589:DOA196601 DXW196589:DXW196601 EHS196589:EHS196601 ERO196589:ERO196601 FBK196589:FBK196601 FLG196589:FLG196601 FVC196589:FVC196601 GEY196589:GEY196601 GOU196589:GOU196601 GYQ196589:GYQ196601 HIM196589:HIM196601 HSI196589:HSI196601 ICE196589:ICE196601 IMA196589:IMA196601 IVW196589:IVW196601 JFS196589:JFS196601 JPO196589:JPO196601 JZK196589:JZK196601 KJG196589:KJG196601 KTC196589:KTC196601 LCY196589:LCY196601 LMU196589:LMU196601 LWQ196589:LWQ196601 MGM196589:MGM196601 MQI196589:MQI196601 NAE196589:NAE196601 NKA196589:NKA196601 NTW196589:NTW196601 ODS196589:ODS196601 ONO196589:ONO196601 OXK196589:OXK196601 PHG196589:PHG196601 PRC196589:PRC196601 QAY196589:QAY196601 QKU196589:QKU196601 QUQ196589:QUQ196601 REM196589:REM196601 ROI196589:ROI196601 RYE196589:RYE196601 SIA196589:SIA196601 SRW196589:SRW196601 TBS196589:TBS196601 TLO196589:TLO196601 TVK196589:TVK196601 UFG196589:UFG196601 UPC196589:UPC196601 UYY196589:UYY196601 VIU196589:VIU196601 VSQ196589:VSQ196601 WCM196589:WCM196601 WMI196589:WMI196601 WWE196589:WWE196601 V262125:V262137 JS262125:JS262137 TO262125:TO262137 ADK262125:ADK262137 ANG262125:ANG262137 AXC262125:AXC262137 BGY262125:BGY262137 BQU262125:BQU262137 CAQ262125:CAQ262137 CKM262125:CKM262137 CUI262125:CUI262137 DEE262125:DEE262137 DOA262125:DOA262137 DXW262125:DXW262137 EHS262125:EHS262137 ERO262125:ERO262137 FBK262125:FBK262137 FLG262125:FLG262137 FVC262125:FVC262137 GEY262125:GEY262137 GOU262125:GOU262137 GYQ262125:GYQ262137 HIM262125:HIM262137 HSI262125:HSI262137 ICE262125:ICE262137 IMA262125:IMA262137 IVW262125:IVW262137 JFS262125:JFS262137 JPO262125:JPO262137 JZK262125:JZK262137 KJG262125:KJG262137 KTC262125:KTC262137 LCY262125:LCY262137 LMU262125:LMU262137 LWQ262125:LWQ262137 MGM262125:MGM262137 MQI262125:MQI262137 NAE262125:NAE262137 NKA262125:NKA262137 NTW262125:NTW262137 ODS262125:ODS262137 ONO262125:ONO262137 OXK262125:OXK262137 PHG262125:PHG262137 PRC262125:PRC262137 QAY262125:QAY262137 QKU262125:QKU262137 QUQ262125:QUQ262137 REM262125:REM262137 ROI262125:ROI262137 RYE262125:RYE262137 SIA262125:SIA262137 SRW262125:SRW262137 TBS262125:TBS262137 TLO262125:TLO262137 TVK262125:TVK262137 UFG262125:UFG262137 UPC262125:UPC262137 UYY262125:UYY262137 VIU262125:VIU262137 VSQ262125:VSQ262137 WCM262125:WCM262137 WMI262125:WMI262137 WWE262125:WWE262137 V327661:V327673 JS327661:JS327673 TO327661:TO327673 ADK327661:ADK327673 ANG327661:ANG327673 AXC327661:AXC327673 BGY327661:BGY327673 BQU327661:BQU327673 CAQ327661:CAQ327673 CKM327661:CKM327673 CUI327661:CUI327673 DEE327661:DEE327673 DOA327661:DOA327673 DXW327661:DXW327673 EHS327661:EHS327673 ERO327661:ERO327673 FBK327661:FBK327673 FLG327661:FLG327673 FVC327661:FVC327673 GEY327661:GEY327673 GOU327661:GOU327673 GYQ327661:GYQ327673 HIM327661:HIM327673 HSI327661:HSI327673 ICE327661:ICE327673 IMA327661:IMA327673 IVW327661:IVW327673 JFS327661:JFS327673 JPO327661:JPO327673 JZK327661:JZK327673 KJG327661:KJG327673 KTC327661:KTC327673 LCY327661:LCY327673 LMU327661:LMU327673 LWQ327661:LWQ327673 MGM327661:MGM327673 MQI327661:MQI327673 NAE327661:NAE327673 NKA327661:NKA327673 NTW327661:NTW327673 ODS327661:ODS327673 ONO327661:ONO327673 OXK327661:OXK327673 PHG327661:PHG327673 PRC327661:PRC327673 QAY327661:QAY327673 QKU327661:QKU327673 QUQ327661:QUQ327673 REM327661:REM327673 ROI327661:ROI327673 RYE327661:RYE327673 SIA327661:SIA327673 SRW327661:SRW327673 TBS327661:TBS327673 TLO327661:TLO327673 TVK327661:TVK327673 UFG327661:UFG327673 UPC327661:UPC327673 UYY327661:UYY327673 VIU327661:VIU327673 VSQ327661:VSQ327673 WCM327661:WCM327673 WMI327661:WMI327673 WWE327661:WWE327673 V393197:V393209 JS393197:JS393209 TO393197:TO393209 ADK393197:ADK393209 ANG393197:ANG393209 AXC393197:AXC393209 BGY393197:BGY393209 BQU393197:BQU393209 CAQ393197:CAQ393209 CKM393197:CKM393209 CUI393197:CUI393209 DEE393197:DEE393209 DOA393197:DOA393209 DXW393197:DXW393209 EHS393197:EHS393209 ERO393197:ERO393209 FBK393197:FBK393209 FLG393197:FLG393209 FVC393197:FVC393209 GEY393197:GEY393209 GOU393197:GOU393209 GYQ393197:GYQ393209 HIM393197:HIM393209 HSI393197:HSI393209 ICE393197:ICE393209 IMA393197:IMA393209 IVW393197:IVW393209 JFS393197:JFS393209 JPO393197:JPO393209 JZK393197:JZK393209 KJG393197:KJG393209 KTC393197:KTC393209 LCY393197:LCY393209 LMU393197:LMU393209 LWQ393197:LWQ393209 MGM393197:MGM393209 MQI393197:MQI393209 NAE393197:NAE393209 NKA393197:NKA393209 NTW393197:NTW393209 ODS393197:ODS393209 ONO393197:ONO393209 OXK393197:OXK393209 PHG393197:PHG393209 PRC393197:PRC393209 QAY393197:QAY393209 QKU393197:QKU393209 QUQ393197:QUQ393209 REM393197:REM393209 ROI393197:ROI393209 RYE393197:RYE393209 SIA393197:SIA393209 SRW393197:SRW393209 TBS393197:TBS393209 TLO393197:TLO393209 TVK393197:TVK393209 UFG393197:UFG393209 UPC393197:UPC393209 UYY393197:UYY393209 VIU393197:VIU393209 VSQ393197:VSQ393209 WCM393197:WCM393209 WMI393197:WMI393209 WWE393197:WWE393209 V458733:V458745 JS458733:JS458745 TO458733:TO458745 ADK458733:ADK458745 ANG458733:ANG458745 AXC458733:AXC458745 BGY458733:BGY458745 BQU458733:BQU458745 CAQ458733:CAQ458745 CKM458733:CKM458745 CUI458733:CUI458745 DEE458733:DEE458745 DOA458733:DOA458745 DXW458733:DXW458745 EHS458733:EHS458745 ERO458733:ERO458745 FBK458733:FBK458745 FLG458733:FLG458745 FVC458733:FVC458745 GEY458733:GEY458745 GOU458733:GOU458745 GYQ458733:GYQ458745 HIM458733:HIM458745 HSI458733:HSI458745 ICE458733:ICE458745 IMA458733:IMA458745 IVW458733:IVW458745 JFS458733:JFS458745 JPO458733:JPO458745 JZK458733:JZK458745 KJG458733:KJG458745 KTC458733:KTC458745 LCY458733:LCY458745 LMU458733:LMU458745 LWQ458733:LWQ458745 MGM458733:MGM458745 MQI458733:MQI458745 NAE458733:NAE458745 NKA458733:NKA458745 NTW458733:NTW458745 ODS458733:ODS458745 ONO458733:ONO458745 OXK458733:OXK458745 PHG458733:PHG458745 PRC458733:PRC458745 QAY458733:QAY458745 QKU458733:QKU458745 QUQ458733:QUQ458745 REM458733:REM458745 ROI458733:ROI458745 RYE458733:RYE458745 SIA458733:SIA458745 SRW458733:SRW458745 TBS458733:TBS458745 TLO458733:TLO458745 TVK458733:TVK458745 UFG458733:UFG458745 UPC458733:UPC458745 UYY458733:UYY458745 VIU458733:VIU458745 VSQ458733:VSQ458745 WCM458733:WCM458745 WMI458733:WMI458745 WWE458733:WWE458745 V524269:V524281 JS524269:JS524281 TO524269:TO524281 ADK524269:ADK524281 ANG524269:ANG524281 AXC524269:AXC524281 BGY524269:BGY524281 BQU524269:BQU524281 CAQ524269:CAQ524281 CKM524269:CKM524281 CUI524269:CUI524281 DEE524269:DEE524281 DOA524269:DOA524281 DXW524269:DXW524281 EHS524269:EHS524281 ERO524269:ERO524281 FBK524269:FBK524281 FLG524269:FLG524281 FVC524269:FVC524281 GEY524269:GEY524281 GOU524269:GOU524281 GYQ524269:GYQ524281 HIM524269:HIM524281 HSI524269:HSI524281 ICE524269:ICE524281 IMA524269:IMA524281 IVW524269:IVW524281 JFS524269:JFS524281 JPO524269:JPO524281 JZK524269:JZK524281 KJG524269:KJG524281 KTC524269:KTC524281 LCY524269:LCY524281 LMU524269:LMU524281 LWQ524269:LWQ524281 MGM524269:MGM524281 MQI524269:MQI524281 NAE524269:NAE524281 NKA524269:NKA524281 NTW524269:NTW524281 ODS524269:ODS524281 ONO524269:ONO524281 OXK524269:OXK524281 PHG524269:PHG524281 PRC524269:PRC524281 QAY524269:QAY524281 QKU524269:QKU524281 QUQ524269:QUQ524281 REM524269:REM524281 ROI524269:ROI524281 RYE524269:RYE524281 SIA524269:SIA524281 SRW524269:SRW524281 TBS524269:TBS524281 TLO524269:TLO524281 TVK524269:TVK524281 UFG524269:UFG524281 UPC524269:UPC524281 UYY524269:UYY524281 VIU524269:VIU524281 VSQ524269:VSQ524281 WCM524269:WCM524281 WMI524269:WMI524281 WWE524269:WWE524281 V589805:V589817 JS589805:JS589817 TO589805:TO589817 ADK589805:ADK589817 ANG589805:ANG589817 AXC589805:AXC589817 BGY589805:BGY589817 BQU589805:BQU589817 CAQ589805:CAQ589817 CKM589805:CKM589817 CUI589805:CUI589817 DEE589805:DEE589817 DOA589805:DOA589817 DXW589805:DXW589817 EHS589805:EHS589817 ERO589805:ERO589817 FBK589805:FBK589817 FLG589805:FLG589817 FVC589805:FVC589817 GEY589805:GEY589817 GOU589805:GOU589817 GYQ589805:GYQ589817 HIM589805:HIM589817 HSI589805:HSI589817 ICE589805:ICE589817 IMA589805:IMA589817 IVW589805:IVW589817 JFS589805:JFS589817 JPO589805:JPO589817 JZK589805:JZK589817 KJG589805:KJG589817 KTC589805:KTC589817 LCY589805:LCY589817 LMU589805:LMU589817 LWQ589805:LWQ589817 MGM589805:MGM589817 MQI589805:MQI589817 NAE589805:NAE589817 NKA589805:NKA589817 NTW589805:NTW589817 ODS589805:ODS589817 ONO589805:ONO589817 OXK589805:OXK589817 PHG589805:PHG589817 PRC589805:PRC589817 QAY589805:QAY589817 QKU589805:QKU589817 QUQ589805:QUQ589817 REM589805:REM589817 ROI589805:ROI589817 RYE589805:RYE589817 SIA589805:SIA589817 SRW589805:SRW589817 TBS589805:TBS589817 TLO589805:TLO589817 TVK589805:TVK589817 UFG589805:UFG589817 UPC589805:UPC589817 UYY589805:UYY589817 VIU589805:VIU589817 VSQ589805:VSQ589817 WCM589805:WCM589817 WMI589805:WMI589817 WWE589805:WWE589817 V655341:V655353 JS655341:JS655353 TO655341:TO655353 ADK655341:ADK655353 ANG655341:ANG655353 AXC655341:AXC655353 BGY655341:BGY655353 BQU655341:BQU655353 CAQ655341:CAQ655353 CKM655341:CKM655353 CUI655341:CUI655353 DEE655341:DEE655353 DOA655341:DOA655353 DXW655341:DXW655353 EHS655341:EHS655353 ERO655341:ERO655353 FBK655341:FBK655353 FLG655341:FLG655353 FVC655341:FVC655353 GEY655341:GEY655353 GOU655341:GOU655353 GYQ655341:GYQ655353 HIM655341:HIM655353 HSI655341:HSI655353 ICE655341:ICE655353 IMA655341:IMA655353 IVW655341:IVW655353 JFS655341:JFS655353 JPO655341:JPO655353 JZK655341:JZK655353 KJG655341:KJG655353 KTC655341:KTC655353 LCY655341:LCY655353 LMU655341:LMU655353 LWQ655341:LWQ655353 MGM655341:MGM655353 MQI655341:MQI655353 NAE655341:NAE655353 NKA655341:NKA655353 NTW655341:NTW655353 ODS655341:ODS655353 ONO655341:ONO655353 OXK655341:OXK655353 PHG655341:PHG655353 PRC655341:PRC655353 QAY655341:QAY655353 QKU655341:QKU655353 QUQ655341:QUQ655353 REM655341:REM655353 ROI655341:ROI655353 RYE655341:RYE655353 SIA655341:SIA655353 SRW655341:SRW655353 TBS655341:TBS655353 TLO655341:TLO655353 TVK655341:TVK655353 UFG655341:UFG655353 UPC655341:UPC655353 UYY655341:UYY655353 VIU655341:VIU655353 VSQ655341:VSQ655353 WCM655341:WCM655353 WMI655341:WMI655353 WWE655341:WWE655353 V720877:V720889 JS720877:JS720889 TO720877:TO720889 ADK720877:ADK720889 ANG720877:ANG720889 AXC720877:AXC720889 BGY720877:BGY720889 BQU720877:BQU720889 CAQ720877:CAQ720889 CKM720877:CKM720889 CUI720877:CUI720889 DEE720877:DEE720889 DOA720877:DOA720889 DXW720877:DXW720889 EHS720877:EHS720889 ERO720877:ERO720889 FBK720877:FBK720889 FLG720877:FLG720889 FVC720877:FVC720889 GEY720877:GEY720889 GOU720877:GOU720889 GYQ720877:GYQ720889 HIM720877:HIM720889 HSI720877:HSI720889 ICE720877:ICE720889 IMA720877:IMA720889 IVW720877:IVW720889 JFS720877:JFS720889 JPO720877:JPO720889 JZK720877:JZK720889 KJG720877:KJG720889 KTC720877:KTC720889 LCY720877:LCY720889 LMU720877:LMU720889 LWQ720877:LWQ720889 MGM720877:MGM720889 MQI720877:MQI720889 NAE720877:NAE720889 NKA720877:NKA720889 NTW720877:NTW720889 ODS720877:ODS720889 ONO720877:ONO720889 OXK720877:OXK720889 PHG720877:PHG720889 PRC720877:PRC720889 QAY720877:QAY720889 QKU720877:QKU720889 QUQ720877:QUQ720889 REM720877:REM720889 ROI720877:ROI720889 RYE720877:RYE720889 SIA720877:SIA720889 SRW720877:SRW720889 TBS720877:TBS720889 TLO720877:TLO720889 TVK720877:TVK720889 UFG720877:UFG720889 UPC720877:UPC720889 UYY720877:UYY720889 VIU720877:VIU720889 VSQ720877:VSQ720889 WCM720877:WCM720889 WMI720877:WMI720889 WWE720877:WWE720889 V786413:V786425 JS786413:JS786425 TO786413:TO786425 ADK786413:ADK786425 ANG786413:ANG786425 AXC786413:AXC786425 BGY786413:BGY786425 BQU786413:BQU786425 CAQ786413:CAQ786425 CKM786413:CKM786425 CUI786413:CUI786425 DEE786413:DEE786425 DOA786413:DOA786425 DXW786413:DXW786425 EHS786413:EHS786425 ERO786413:ERO786425 FBK786413:FBK786425 FLG786413:FLG786425 FVC786413:FVC786425 GEY786413:GEY786425 GOU786413:GOU786425 GYQ786413:GYQ786425 HIM786413:HIM786425 HSI786413:HSI786425 ICE786413:ICE786425 IMA786413:IMA786425 IVW786413:IVW786425 JFS786413:JFS786425 JPO786413:JPO786425 JZK786413:JZK786425 KJG786413:KJG786425 KTC786413:KTC786425 LCY786413:LCY786425 LMU786413:LMU786425 LWQ786413:LWQ786425 MGM786413:MGM786425 MQI786413:MQI786425 NAE786413:NAE786425 NKA786413:NKA786425 NTW786413:NTW786425 ODS786413:ODS786425 ONO786413:ONO786425 OXK786413:OXK786425 PHG786413:PHG786425 PRC786413:PRC786425 QAY786413:QAY786425 QKU786413:QKU786425 QUQ786413:QUQ786425 REM786413:REM786425 ROI786413:ROI786425 RYE786413:RYE786425 SIA786413:SIA786425 SRW786413:SRW786425 TBS786413:TBS786425 TLO786413:TLO786425 TVK786413:TVK786425 UFG786413:UFG786425 UPC786413:UPC786425 UYY786413:UYY786425 VIU786413:VIU786425 VSQ786413:VSQ786425 WCM786413:WCM786425 WMI786413:WMI786425 WWE786413:WWE786425 V851949:V851961 JS851949:JS851961 TO851949:TO851961 ADK851949:ADK851961 ANG851949:ANG851961 AXC851949:AXC851961 BGY851949:BGY851961 BQU851949:BQU851961 CAQ851949:CAQ851961 CKM851949:CKM851961 CUI851949:CUI851961 DEE851949:DEE851961 DOA851949:DOA851961 DXW851949:DXW851961 EHS851949:EHS851961 ERO851949:ERO851961 FBK851949:FBK851961 FLG851949:FLG851961 FVC851949:FVC851961 GEY851949:GEY851961 GOU851949:GOU851961 GYQ851949:GYQ851961 HIM851949:HIM851961 HSI851949:HSI851961 ICE851949:ICE851961 IMA851949:IMA851961 IVW851949:IVW851961 JFS851949:JFS851961 JPO851949:JPO851961 JZK851949:JZK851961 KJG851949:KJG851961 KTC851949:KTC851961 LCY851949:LCY851961 LMU851949:LMU851961 LWQ851949:LWQ851961 MGM851949:MGM851961 MQI851949:MQI851961 NAE851949:NAE851961 NKA851949:NKA851961 NTW851949:NTW851961 ODS851949:ODS851961 ONO851949:ONO851961 OXK851949:OXK851961 PHG851949:PHG851961 PRC851949:PRC851961 QAY851949:QAY851961 QKU851949:QKU851961 QUQ851949:QUQ851961 REM851949:REM851961 ROI851949:ROI851961 RYE851949:RYE851961 SIA851949:SIA851961 SRW851949:SRW851961 TBS851949:TBS851961 TLO851949:TLO851961 TVK851949:TVK851961 UFG851949:UFG851961 UPC851949:UPC851961 UYY851949:UYY851961 VIU851949:VIU851961 VSQ851949:VSQ851961 WCM851949:WCM851961 WMI851949:WMI851961 WWE851949:WWE851961 V917485:V917497 JS917485:JS917497 TO917485:TO917497 ADK917485:ADK917497 ANG917485:ANG917497 AXC917485:AXC917497 BGY917485:BGY917497 BQU917485:BQU917497 CAQ917485:CAQ917497 CKM917485:CKM917497 CUI917485:CUI917497 DEE917485:DEE917497 DOA917485:DOA917497 DXW917485:DXW917497 EHS917485:EHS917497 ERO917485:ERO917497 FBK917485:FBK917497 FLG917485:FLG917497 FVC917485:FVC917497 GEY917485:GEY917497 GOU917485:GOU917497 GYQ917485:GYQ917497 HIM917485:HIM917497 HSI917485:HSI917497 ICE917485:ICE917497 IMA917485:IMA917497 IVW917485:IVW917497 JFS917485:JFS917497 JPO917485:JPO917497 JZK917485:JZK917497 KJG917485:KJG917497 KTC917485:KTC917497 LCY917485:LCY917497 LMU917485:LMU917497 LWQ917485:LWQ917497 MGM917485:MGM917497 MQI917485:MQI917497 NAE917485:NAE917497 NKA917485:NKA917497 NTW917485:NTW917497 ODS917485:ODS917497 ONO917485:ONO917497 OXK917485:OXK917497 PHG917485:PHG917497 PRC917485:PRC917497 QAY917485:QAY917497 QKU917485:QKU917497 QUQ917485:QUQ917497 REM917485:REM917497 ROI917485:ROI917497 RYE917485:RYE917497 SIA917485:SIA917497 SRW917485:SRW917497 TBS917485:TBS917497 TLO917485:TLO917497 TVK917485:TVK917497 UFG917485:UFG917497 UPC917485:UPC917497 UYY917485:UYY917497 VIU917485:VIU917497 VSQ917485:VSQ917497 WCM917485:WCM917497 WMI917485:WMI917497 WWE917485:WWE917497 V983021:V983033 JS983021:JS983033 TO983021:TO983033 ADK983021:ADK983033 ANG983021:ANG983033 AXC983021:AXC983033 BGY983021:BGY983033 BQU983021:BQU983033 CAQ983021:CAQ983033 CKM983021:CKM983033 CUI983021:CUI983033 DEE983021:DEE983033 DOA983021:DOA983033 DXW983021:DXW983033 EHS983021:EHS983033 ERO983021:ERO983033 FBK983021:FBK983033 FLG983021:FLG983033 FVC983021:FVC983033 GEY983021:GEY983033 GOU983021:GOU983033 GYQ983021:GYQ983033 HIM983021:HIM983033 HSI983021:HSI983033 ICE983021:ICE983033 IMA983021:IMA983033 IVW983021:IVW983033 JFS983021:JFS983033 JPO983021:JPO983033 JZK983021:JZK983033 KJG983021:KJG983033 KTC983021:KTC983033 LCY983021:LCY983033 LMU983021:LMU983033 LWQ983021:LWQ983033 MGM983021:MGM983033 MQI983021:MQI983033 NAE983021:NAE983033 NKA983021:NKA983033 NTW983021:NTW983033 ODS983021:ODS983033 ONO983021:ONO983033 OXK983021:OXK983033 PHG983021:PHG983033 PRC983021:PRC983033 QAY983021:QAY983033 QKU983021:QKU983033 QUQ983021:QUQ983033 REM983021:REM983033 ROI983021:ROI983033 RYE983021:RYE983033 SIA983021:SIA983033 SRW983021:SRW983033 TBS983021:TBS983033 TLO983021:TLO983033 TVK983021:TVK983033 UFG983021:UFG983033 UPC983021:UPC983033 UYY983021:UYY983033 VIU983021:VIU983033 IZ25:IZ53" xr:uid="{00000000-0002-0000-0000-000003000000}"/>
    <dataValidation allowBlank="1" showInputMessage="1" showErrorMessage="1" promptTitle="Partnerský podnik" prompt="Uveďte všechny podnikatele, kteří mají „vazbu“ na žadatele vyšší než 25% a menší nebo rovnu 50%. Dále pak všechny podnikatele, kteří jsou spojeni s partnerem („vazba“ vyšší než 50%)." sqref="WVI983036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B65532:C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C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C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C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C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C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C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C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C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C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C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C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C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C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C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xr:uid="{00000000-0002-0000-0000-000004000000}"/>
    <dataValidation type="whole" allowBlank="1" showInputMessage="1" showErrorMessage="1" errorTitle="Partnerský podnikatel" error="Hodnota musí být v intervalu min. 25%  (včetně) a max. 50% (včetně)." promptTitle="Podíl u podnikatele" prompt="Uveďte podíl v rozmezí 25 - 50%, a to jak u prvního partnerského podnikatele. _x000a_Uveďte tentýž poměr (stejné procento) i u následného propojeného (vazba více než 50%) podnikatele na tohoto podnikatele._x000a_" sqref="WWH983036:WWH983046 SY59:SY79 ACU59:ACU79 AMQ59:AMQ79 AWM59:AWM79 BGI59:BGI79 BQE59:BQE79 CAA59:CAA79 CJW59:CJW79 CTS59:CTS79 DDO59:DDO79 DNK59:DNK79 DXG59:DXG79 EHC59:EHC79 EQY59:EQY79 FAU59:FAU79 FKQ59:FKQ79 FUM59:FUM79 GEI59:GEI79 GOE59:GOE79 GYA59:GYA79 HHW59:HHW79 HRS59:HRS79 IBO59:IBO79 ILK59:ILK79 IVG59:IVG79 JFC59:JFC79 JOY59:JOY79 JYU59:JYU79 KIQ59:KIQ79 KSM59:KSM79 LCI59:LCI79 LME59:LME79 LWA59:LWA79 MFW59:MFW79 MPS59:MPS79 MZO59:MZO79 NJK59:NJK79 NTG59:NTG79 ODC59:ODC79 OMY59:OMY79 OWU59:OWU79 PGQ59:PGQ79 PQM59:PQM79 QAI59:QAI79 QKE59:QKE79 QUA59:QUA79 RDW59:RDW79 RNS59:RNS79 RXO59:RXO79 SHK59:SHK79 SRG59:SRG79 TBC59:TBC79 TKY59:TKY79 TUU59:TUU79 UEQ59:UEQ79 UOM59:UOM79 UYI59:UYI79 VIE59:VIE79 VSA59:VSA79 WBW59:WBW79 WLS59:WLS79 WVO59:WVO79 JL58:JL79 H65533:H65542 JC65533:JC65542 SY65533:SY65542 ACU65533:ACU65542 AMQ65533:AMQ65542 AWM65533:AWM65542 BGI65533:BGI65542 BQE65533:BQE65542 CAA65533:CAA65542 CJW65533:CJW65542 CTS65533:CTS65542 DDO65533:DDO65542 DNK65533:DNK65542 DXG65533:DXG65542 EHC65533:EHC65542 EQY65533:EQY65542 FAU65533:FAU65542 FKQ65533:FKQ65542 FUM65533:FUM65542 GEI65533:GEI65542 GOE65533:GOE65542 GYA65533:GYA65542 HHW65533:HHW65542 HRS65533:HRS65542 IBO65533:IBO65542 ILK65533:ILK65542 IVG65533:IVG65542 JFC65533:JFC65542 JOY65533:JOY65542 JYU65533:JYU65542 KIQ65533:KIQ65542 KSM65533:KSM65542 LCI65533:LCI65542 LME65533:LME65542 LWA65533:LWA65542 MFW65533:MFW65542 MPS65533:MPS65542 MZO65533:MZO65542 NJK65533:NJK65542 NTG65533:NTG65542 ODC65533:ODC65542 OMY65533:OMY65542 OWU65533:OWU65542 PGQ65533:PGQ65542 PQM65533:PQM65542 QAI65533:QAI65542 QKE65533:QKE65542 QUA65533:QUA65542 RDW65533:RDW65542 RNS65533:RNS65542 RXO65533:RXO65542 SHK65533:SHK65542 SRG65533:SRG65542 TBC65533:TBC65542 TKY65533:TKY65542 TUU65533:TUU65542 UEQ65533:UEQ65542 UOM65533:UOM65542 UYI65533:UYI65542 VIE65533:VIE65542 VSA65533:VSA65542 WBW65533:WBW65542 WLS65533:WLS65542 WVO65533:WVO65542 H131069:H131078 JC131069:JC131078 SY131069:SY131078 ACU131069:ACU131078 AMQ131069:AMQ131078 AWM131069:AWM131078 BGI131069:BGI131078 BQE131069:BQE131078 CAA131069:CAA131078 CJW131069:CJW131078 CTS131069:CTS131078 DDO131069:DDO131078 DNK131069:DNK131078 DXG131069:DXG131078 EHC131069:EHC131078 EQY131069:EQY131078 FAU131069:FAU131078 FKQ131069:FKQ131078 FUM131069:FUM131078 GEI131069:GEI131078 GOE131069:GOE131078 GYA131069:GYA131078 HHW131069:HHW131078 HRS131069:HRS131078 IBO131069:IBO131078 ILK131069:ILK131078 IVG131069:IVG131078 JFC131069:JFC131078 JOY131069:JOY131078 JYU131069:JYU131078 KIQ131069:KIQ131078 KSM131069:KSM131078 LCI131069:LCI131078 LME131069:LME131078 LWA131069:LWA131078 MFW131069:MFW131078 MPS131069:MPS131078 MZO131069:MZO131078 NJK131069:NJK131078 NTG131069:NTG131078 ODC131069:ODC131078 OMY131069:OMY131078 OWU131069:OWU131078 PGQ131069:PGQ131078 PQM131069:PQM131078 QAI131069:QAI131078 QKE131069:QKE131078 QUA131069:QUA131078 RDW131069:RDW131078 RNS131069:RNS131078 RXO131069:RXO131078 SHK131069:SHK131078 SRG131069:SRG131078 TBC131069:TBC131078 TKY131069:TKY131078 TUU131069:TUU131078 UEQ131069:UEQ131078 UOM131069:UOM131078 UYI131069:UYI131078 VIE131069:VIE131078 VSA131069:VSA131078 WBW131069:WBW131078 WLS131069:WLS131078 WVO131069:WVO131078 H196605:H196614 JC196605:JC196614 SY196605:SY196614 ACU196605:ACU196614 AMQ196605:AMQ196614 AWM196605:AWM196614 BGI196605:BGI196614 BQE196605:BQE196614 CAA196605:CAA196614 CJW196605:CJW196614 CTS196605:CTS196614 DDO196605:DDO196614 DNK196605:DNK196614 DXG196605:DXG196614 EHC196605:EHC196614 EQY196605:EQY196614 FAU196605:FAU196614 FKQ196605:FKQ196614 FUM196605:FUM196614 GEI196605:GEI196614 GOE196605:GOE196614 GYA196605:GYA196614 HHW196605:HHW196614 HRS196605:HRS196614 IBO196605:IBO196614 ILK196605:ILK196614 IVG196605:IVG196614 JFC196605:JFC196614 JOY196605:JOY196614 JYU196605:JYU196614 KIQ196605:KIQ196614 KSM196605:KSM196614 LCI196605:LCI196614 LME196605:LME196614 LWA196605:LWA196614 MFW196605:MFW196614 MPS196605:MPS196614 MZO196605:MZO196614 NJK196605:NJK196614 NTG196605:NTG196614 ODC196605:ODC196614 OMY196605:OMY196614 OWU196605:OWU196614 PGQ196605:PGQ196614 PQM196605:PQM196614 QAI196605:QAI196614 QKE196605:QKE196614 QUA196605:QUA196614 RDW196605:RDW196614 RNS196605:RNS196614 RXO196605:RXO196614 SHK196605:SHK196614 SRG196605:SRG196614 TBC196605:TBC196614 TKY196605:TKY196614 TUU196605:TUU196614 UEQ196605:UEQ196614 UOM196605:UOM196614 UYI196605:UYI196614 VIE196605:VIE196614 VSA196605:VSA196614 WBW196605:WBW196614 WLS196605:WLS196614 WVO196605:WVO196614 H262141:H262150 JC262141:JC262150 SY262141:SY262150 ACU262141:ACU262150 AMQ262141:AMQ262150 AWM262141:AWM262150 BGI262141:BGI262150 BQE262141:BQE262150 CAA262141:CAA262150 CJW262141:CJW262150 CTS262141:CTS262150 DDO262141:DDO262150 DNK262141:DNK262150 DXG262141:DXG262150 EHC262141:EHC262150 EQY262141:EQY262150 FAU262141:FAU262150 FKQ262141:FKQ262150 FUM262141:FUM262150 GEI262141:GEI262150 GOE262141:GOE262150 GYA262141:GYA262150 HHW262141:HHW262150 HRS262141:HRS262150 IBO262141:IBO262150 ILK262141:ILK262150 IVG262141:IVG262150 JFC262141:JFC262150 JOY262141:JOY262150 JYU262141:JYU262150 KIQ262141:KIQ262150 KSM262141:KSM262150 LCI262141:LCI262150 LME262141:LME262150 LWA262141:LWA262150 MFW262141:MFW262150 MPS262141:MPS262150 MZO262141:MZO262150 NJK262141:NJK262150 NTG262141:NTG262150 ODC262141:ODC262150 OMY262141:OMY262150 OWU262141:OWU262150 PGQ262141:PGQ262150 PQM262141:PQM262150 QAI262141:QAI262150 QKE262141:QKE262150 QUA262141:QUA262150 RDW262141:RDW262150 RNS262141:RNS262150 RXO262141:RXO262150 SHK262141:SHK262150 SRG262141:SRG262150 TBC262141:TBC262150 TKY262141:TKY262150 TUU262141:TUU262150 UEQ262141:UEQ262150 UOM262141:UOM262150 UYI262141:UYI262150 VIE262141:VIE262150 VSA262141:VSA262150 WBW262141:WBW262150 WLS262141:WLS262150 WVO262141:WVO262150 H327677:H327686 JC327677:JC327686 SY327677:SY327686 ACU327677:ACU327686 AMQ327677:AMQ327686 AWM327677:AWM327686 BGI327677:BGI327686 BQE327677:BQE327686 CAA327677:CAA327686 CJW327677:CJW327686 CTS327677:CTS327686 DDO327677:DDO327686 DNK327677:DNK327686 DXG327677:DXG327686 EHC327677:EHC327686 EQY327677:EQY327686 FAU327677:FAU327686 FKQ327677:FKQ327686 FUM327677:FUM327686 GEI327677:GEI327686 GOE327677:GOE327686 GYA327677:GYA327686 HHW327677:HHW327686 HRS327677:HRS327686 IBO327677:IBO327686 ILK327677:ILK327686 IVG327677:IVG327686 JFC327677:JFC327686 JOY327677:JOY327686 JYU327677:JYU327686 KIQ327677:KIQ327686 KSM327677:KSM327686 LCI327677:LCI327686 LME327677:LME327686 LWA327677:LWA327686 MFW327677:MFW327686 MPS327677:MPS327686 MZO327677:MZO327686 NJK327677:NJK327686 NTG327677:NTG327686 ODC327677:ODC327686 OMY327677:OMY327686 OWU327677:OWU327686 PGQ327677:PGQ327686 PQM327677:PQM327686 QAI327677:QAI327686 QKE327677:QKE327686 QUA327677:QUA327686 RDW327677:RDW327686 RNS327677:RNS327686 RXO327677:RXO327686 SHK327677:SHK327686 SRG327677:SRG327686 TBC327677:TBC327686 TKY327677:TKY327686 TUU327677:TUU327686 UEQ327677:UEQ327686 UOM327677:UOM327686 UYI327677:UYI327686 VIE327677:VIE327686 VSA327677:VSA327686 WBW327677:WBW327686 WLS327677:WLS327686 WVO327677:WVO327686 H393213:H393222 JC393213:JC393222 SY393213:SY393222 ACU393213:ACU393222 AMQ393213:AMQ393222 AWM393213:AWM393222 BGI393213:BGI393222 BQE393213:BQE393222 CAA393213:CAA393222 CJW393213:CJW393222 CTS393213:CTS393222 DDO393213:DDO393222 DNK393213:DNK393222 DXG393213:DXG393222 EHC393213:EHC393222 EQY393213:EQY393222 FAU393213:FAU393222 FKQ393213:FKQ393222 FUM393213:FUM393222 GEI393213:GEI393222 GOE393213:GOE393222 GYA393213:GYA393222 HHW393213:HHW393222 HRS393213:HRS393222 IBO393213:IBO393222 ILK393213:ILK393222 IVG393213:IVG393222 JFC393213:JFC393222 JOY393213:JOY393222 JYU393213:JYU393222 KIQ393213:KIQ393222 KSM393213:KSM393222 LCI393213:LCI393222 LME393213:LME393222 LWA393213:LWA393222 MFW393213:MFW393222 MPS393213:MPS393222 MZO393213:MZO393222 NJK393213:NJK393222 NTG393213:NTG393222 ODC393213:ODC393222 OMY393213:OMY393222 OWU393213:OWU393222 PGQ393213:PGQ393222 PQM393213:PQM393222 QAI393213:QAI393222 QKE393213:QKE393222 QUA393213:QUA393222 RDW393213:RDW393222 RNS393213:RNS393222 RXO393213:RXO393222 SHK393213:SHK393222 SRG393213:SRG393222 TBC393213:TBC393222 TKY393213:TKY393222 TUU393213:TUU393222 UEQ393213:UEQ393222 UOM393213:UOM393222 UYI393213:UYI393222 VIE393213:VIE393222 VSA393213:VSA393222 WBW393213:WBW393222 WLS393213:WLS393222 WVO393213:WVO393222 H458749:H458758 JC458749:JC458758 SY458749:SY458758 ACU458749:ACU458758 AMQ458749:AMQ458758 AWM458749:AWM458758 BGI458749:BGI458758 BQE458749:BQE458758 CAA458749:CAA458758 CJW458749:CJW458758 CTS458749:CTS458758 DDO458749:DDO458758 DNK458749:DNK458758 DXG458749:DXG458758 EHC458749:EHC458758 EQY458749:EQY458758 FAU458749:FAU458758 FKQ458749:FKQ458758 FUM458749:FUM458758 GEI458749:GEI458758 GOE458749:GOE458758 GYA458749:GYA458758 HHW458749:HHW458758 HRS458749:HRS458758 IBO458749:IBO458758 ILK458749:ILK458758 IVG458749:IVG458758 JFC458749:JFC458758 JOY458749:JOY458758 JYU458749:JYU458758 KIQ458749:KIQ458758 KSM458749:KSM458758 LCI458749:LCI458758 LME458749:LME458758 LWA458749:LWA458758 MFW458749:MFW458758 MPS458749:MPS458758 MZO458749:MZO458758 NJK458749:NJK458758 NTG458749:NTG458758 ODC458749:ODC458758 OMY458749:OMY458758 OWU458749:OWU458758 PGQ458749:PGQ458758 PQM458749:PQM458758 QAI458749:QAI458758 QKE458749:QKE458758 QUA458749:QUA458758 RDW458749:RDW458758 RNS458749:RNS458758 RXO458749:RXO458758 SHK458749:SHK458758 SRG458749:SRG458758 TBC458749:TBC458758 TKY458749:TKY458758 TUU458749:TUU458758 UEQ458749:UEQ458758 UOM458749:UOM458758 UYI458749:UYI458758 VIE458749:VIE458758 VSA458749:VSA458758 WBW458749:WBW458758 WLS458749:WLS458758 WVO458749:WVO458758 H524285:H524294 JC524285:JC524294 SY524285:SY524294 ACU524285:ACU524294 AMQ524285:AMQ524294 AWM524285:AWM524294 BGI524285:BGI524294 BQE524285:BQE524294 CAA524285:CAA524294 CJW524285:CJW524294 CTS524285:CTS524294 DDO524285:DDO524294 DNK524285:DNK524294 DXG524285:DXG524294 EHC524285:EHC524294 EQY524285:EQY524294 FAU524285:FAU524294 FKQ524285:FKQ524294 FUM524285:FUM524294 GEI524285:GEI524294 GOE524285:GOE524294 GYA524285:GYA524294 HHW524285:HHW524294 HRS524285:HRS524294 IBO524285:IBO524294 ILK524285:ILK524294 IVG524285:IVG524294 JFC524285:JFC524294 JOY524285:JOY524294 JYU524285:JYU524294 KIQ524285:KIQ524294 KSM524285:KSM524294 LCI524285:LCI524294 LME524285:LME524294 LWA524285:LWA524294 MFW524285:MFW524294 MPS524285:MPS524294 MZO524285:MZO524294 NJK524285:NJK524294 NTG524285:NTG524294 ODC524285:ODC524294 OMY524285:OMY524294 OWU524285:OWU524294 PGQ524285:PGQ524294 PQM524285:PQM524294 QAI524285:QAI524294 QKE524285:QKE524294 QUA524285:QUA524294 RDW524285:RDW524294 RNS524285:RNS524294 RXO524285:RXO524294 SHK524285:SHK524294 SRG524285:SRG524294 TBC524285:TBC524294 TKY524285:TKY524294 TUU524285:TUU524294 UEQ524285:UEQ524294 UOM524285:UOM524294 UYI524285:UYI524294 VIE524285:VIE524294 VSA524285:VSA524294 WBW524285:WBW524294 WLS524285:WLS524294 WVO524285:WVO524294 H589821:H589830 JC589821:JC589830 SY589821:SY589830 ACU589821:ACU589830 AMQ589821:AMQ589830 AWM589821:AWM589830 BGI589821:BGI589830 BQE589821:BQE589830 CAA589821:CAA589830 CJW589821:CJW589830 CTS589821:CTS589830 DDO589821:DDO589830 DNK589821:DNK589830 DXG589821:DXG589830 EHC589821:EHC589830 EQY589821:EQY589830 FAU589821:FAU589830 FKQ589821:FKQ589830 FUM589821:FUM589830 GEI589821:GEI589830 GOE589821:GOE589830 GYA589821:GYA589830 HHW589821:HHW589830 HRS589821:HRS589830 IBO589821:IBO589830 ILK589821:ILK589830 IVG589821:IVG589830 JFC589821:JFC589830 JOY589821:JOY589830 JYU589821:JYU589830 KIQ589821:KIQ589830 KSM589821:KSM589830 LCI589821:LCI589830 LME589821:LME589830 LWA589821:LWA589830 MFW589821:MFW589830 MPS589821:MPS589830 MZO589821:MZO589830 NJK589821:NJK589830 NTG589821:NTG589830 ODC589821:ODC589830 OMY589821:OMY589830 OWU589821:OWU589830 PGQ589821:PGQ589830 PQM589821:PQM589830 QAI589821:QAI589830 QKE589821:QKE589830 QUA589821:QUA589830 RDW589821:RDW589830 RNS589821:RNS589830 RXO589821:RXO589830 SHK589821:SHK589830 SRG589821:SRG589830 TBC589821:TBC589830 TKY589821:TKY589830 TUU589821:TUU589830 UEQ589821:UEQ589830 UOM589821:UOM589830 UYI589821:UYI589830 VIE589821:VIE589830 VSA589821:VSA589830 WBW589821:WBW589830 WLS589821:WLS589830 WVO589821:WVO589830 H655357:H655366 JC655357:JC655366 SY655357:SY655366 ACU655357:ACU655366 AMQ655357:AMQ655366 AWM655357:AWM655366 BGI655357:BGI655366 BQE655357:BQE655366 CAA655357:CAA655366 CJW655357:CJW655366 CTS655357:CTS655366 DDO655357:DDO655366 DNK655357:DNK655366 DXG655357:DXG655366 EHC655357:EHC655366 EQY655357:EQY655366 FAU655357:FAU655366 FKQ655357:FKQ655366 FUM655357:FUM655366 GEI655357:GEI655366 GOE655357:GOE655366 GYA655357:GYA655366 HHW655357:HHW655366 HRS655357:HRS655366 IBO655357:IBO655366 ILK655357:ILK655366 IVG655357:IVG655366 JFC655357:JFC655366 JOY655357:JOY655366 JYU655357:JYU655366 KIQ655357:KIQ655366 KSM655357:KSM655366 LCI655357:LCI655366 LME655357:LME655366 LWA655357:LWA655366 MFW655357:MFW655366 MPS655357:MPS655366 MZO655357:MZO655366 NJK655357:NJK655366 NTG655357:NTG655366 ODC655357:ODC655366 OMY655357:OMY655366 OWU655357:OWU655366 PGQ655357:PGQ655366 PQM655357:PQM655366 QAI655357:QAI655366 QKE655357:QKE655366 QUA655357:QUA655366 RDW655357:RDW655366 RNS655357:RNS655366 RXO655357:RXO655366 SHK655357:SHK655366 SRG655357:SRG655366 TBC655357:TBC655366 TKY655357:TKY655366 TUU655357:TUU655366 UEQ655357:UEQ655366 UOM655357:UOM655366 UYI655357:UYI655366 VIE655357:VIE655366 VSA655357:VSA655366 WBW655357:WBW655366 WLS655357:WLS655366 WVO655357:WVO655366 H720893:H720902 JC720893:JC720902 SY720893:SY720902 ACU720893:ACU720902 AMQ720893:AMQ720902 AWM720893:AWM720902 BGI720893:BGI720902 BQE720893:BQE720902 CAA720893:CAA720902 CJW720893:CJW720902 CTS720893:CTS720902 DDO720893:DDO720902 DNK720893:DNK720902 DXG720893:DXG720902 EHC720893:EHC720902 EQY720893:EQY720902 FAU720893:FAU720902 FKQ720893:FKQ720902 FUM720893:FUM720902 GEI720893:GEI720902 GOE720893:GOE720902 GYA720893:GYA720902 HHW720893:HHW720902 HRS720893:HRS720902 IBO720893:IBO720902 ILK720893:ILK720902 IVG720893:IVG720902 JFC720893:JFC720902 JOY720893:JOY720902 JYU720893:JYU720902 KIQ720893:KIQ720902 KSM720893:KSM720902 LCI720893:LCI720902 LME720893:LME720902 LWA720893:LWA720902 MFW720893:MFW720902 MPS720893:MPS720902 MZO720893:MZO720902 NJK720893:NJK720902 NTG720893:NTG720902 ODC720893:ODC720902 OMY720893:OMY720902 OWU720893:OWU720902 PGQ720893:PGQ720902 PQM720893:PQM720902 QAI720893:QAI720902 QKE720893:QKE720902 QUA720893:QUA720902 RDW720893:RDW720902 RNS720893:RNS720902 RXO720893:RXO720902 SHK720893:SHK720902 SRG720893:SRG720902 TBC720893:TBC720902 TKY720893:TKY720902 TUU720893:TUU720902 UEQ720893:UEQ720902 UOM720893:UOM720902 UYI720893:UYI720902 VIE720893:VIE720902 VSA720893:VSA720902 WBW720893:WBW720902 WLS720893:WLS720902 WVO720893:WVO720902 H786429:H786438 JC786429:JC786438 SY786429:SY786438 ACU786429:ACU786438 AMQ786429:AMQ786438 AWM786429:AWM786438 BGI786429:BGI786438 BQE786429:BQE786438 CAA786429:CAA786438 CJW786429:CJW786438 CTS786429:CTS786438 DDO786429:DDO786438 DNK786429:DNK786438 DXG786429:DXG786438 EHC786429:EHC786438 EQY786429:EQY786438 FAU786429:FAU786438 FKQ786429:FKQ786438 FUM786429:FUM786438 GEI786429:GEI786438 GOE786429:GOE786438 GYA786429:GYA786438 HHW786429:HHW786438 HRS786429:HRS786438 IBO786429:IBO786438 ILK786429:ILK786438 IVG786429:IVG786438 JFC786429:JFC786438 JOY786429:JOY786438 JYU786429:JYU786438 KIQ786429:KIQ786438 KSM786429:KSM786438 LCI786429:LCI786438 LME786429:LME786438 LWA786429:LWA786438 MFW786429:MFW786438 MPS786429:MPS786438 MZO786429:MZO786438 NJK786429:NJK786438 NTG786429:NTG786438 ODC786429:ODC786438 OMY786429:OMY786438 OWU786429:OWU786438 PGQ786429:PGQ786438 PQM786429:PQM786438 QAI786429:QAI786438 QKE786429:QKE786438 QUA786429:QUA786438 RDW786429:RDW786438 RNS786429:RNS786438 RXO786429:RXO786438 SHK786429:SHK786438 SRG786429:SRG786438 TBC786429:TBC786438 TKY786429:TKY786438 TUU786429:TUU786438 UEQ786429:UEQ786438 UOM786429:UOM786438 UYI786429:UYI786438 VIE786429:VIE786438 VSA786429:VSA786438 WBW786429:WBW786438 WLS786429:WLS786438 WVO786429:WVO786438 H851965:H851974 JC851965:JC851974 SY851965:SY851974 ACU851965:ACU851974 AMQ851965:AMQ851974 AWM851965:AWM851974 BGI851965:BGI851974 BQE851965:BQE851974 CAA851965:CAA851974 CJW851965:CJW851974 CTS851965:CTS851974 DDO851965:DDO851974 DNK851965:DNK851974 DXG851965:DXG851974 EHC851965:EHC851974 EQY851965:EQY851974 FAU851965:FAU851974 FKQ851965:FKQ851974 FUM851965:FUM851974 GEI851965:GEI851974 GOE851965:GOE851974 GYA851965:GYA851974 HHW851965:HHW851974 HRS851965:HRS851974 IBO851965:IBO851974 ILK851965:ILK851974 IVG851965:IVG851974 JFC851965:JFC851974 JOY851965:JOY851974 JYU851965:JYU851974 KIQ851965:KIQ851974 KSM851965:KSM851974 LCI851965:LCI851974 LME851965:LME851974 LWA851965:LWA851974 MFW851965:MFW851974 MPS851965:MPS851974 MZO851965:MZO851974 NJK851965:NJK851974 NTG851965:NTG851974 ODC851965:ODC851974 OMY851965:OMY851974 OWU851965:OWU851974 PGQ851965:PGQ851974 PQM851965:PQM851974 QAI851965:QAI851974 QKE851965:QKE851974 QUA851965:QUA851974 RDW851965:RDW851974 RNS851965:RNS851974 RXO851965:RXO851974 SHK851965:SHK851974 SRG851965:SRG851974 TBC851965:TBC851974 TKY851965:TKY851974 TUU851965:TUU851974 UEQ851965:UEQ851974 UOM851965:UOM851974 UYI851965:UYI851974 VIE851965:VIE851974 VSA851965:VSA851974 WBW851965:WBW851974 WLS851965:WLS851974 WVO851965:WVO851974 H917501:H917510 JC917501:JC917510 SY917501:SY917510 ACU917501:ACU917510 AMQ917501:AMQ917510 AWM917501:AWM917510 BGI917501:BGI917510 BQE917501:BQE917510 CAA917501:CAA917510 CJW917501:CJW917510 CTS917501:CTS917510 DDO917501:DDO917510 DNK917501:DNK917510 DXG917501:DXG917510 EHC917501:EHC917510 EQY917501:EQY917510 FAU917501:FAU917510 FKQ917501:FKQ917510 FUM917501:FUM917510 GEI917501:GEI917510 GOE917501:GOE917510 GYA917501:GYA917510 HHW917501:HHW917510 HRS917501:HRS917510 IBO917501:IBO917510 ILK917501:ILK917510 IVG917501:IVG917510 JFC917501:JFC917510 JOY917501:JOY917510 JYU917501:JYU917510 KIQ917501:KIQ917510 KSM917501:KSM917510 LCI917501:LCI917510 LME917501:LME917510 LWA917501:LWA917510 MFW917501:MFW917510 MPS917501:MPS917510 MZO917501:MZO917510 NJK917501:NJK917510 NTG917501:NTG917510 ODC917501:ODC917510 OMY917501:OMY917510 OWU917501:OWU917510 PGQ917501:PGQ917510 PQM917501:PQM917510 QAI917501:QAI917510 QKE917501:QKE917510 QUA917501:QUA917510 RDW917501:RDW917510 RNS917501:RNS917510 RXO917501:RXO917510 SHK917501:SHK917510 SRG917501:SRG917510 TBC917501:TBC917510 TKY917501:TKY917510 TUU917501:TUU917510 UEQ917501:UEQ917510 UOM917501:UOM917510 UYI917501:UYI917510 VIE917501:VIE917510 VSA917501:VSA917510 WBW917501:WBW917510 WLS917501:WLS917510 WVO917501:WVO917510 H983037:H983046 JC983037:JC983046 SY983037:SY983046 ACU983037:ACU983046 AMQ983037:AMQ983046 AWM983037:AWM983046 BGI983037:BGI983046 BQE983037:BQE983046 CAA983037:CAA983046 CJW983037:CJW983046 CTS983037:CTS983046 DDO983037:DDO983046 DNK983037:DNK983046 DXG983037:DXG983046 EHC983037:EHC983046 EQY983037:EQY983046 FAU983037:FAU983046 FKQ983037:FKQ983046 FUM983037:FUM983046 GEI983037:GEI983046 GOE983037:GOE983046 GYA983037:GYA983046 HHW983037:HHW983046 HRS983037:HRS983046 IBO983037:IBO983046 ILK983037:ILK983046 IVG983037:IVG983046 JFC983037:JFC983046 JOY983037:JOY983046 JYU983037:JYU983046 KIQ983037:KIQ983046 KSM983037:KSM983046 LCI983037:LCI983046 LME983037:LME983046 LWA983037:LWA983046 MFW983037:MFW983046 MPS983037:MPS983046 MZO983037:MZO983046 NJK983037:NJK983046 NTG983037:NTG983046 ODC983037:ODC983046 OMY983037:OMY983046 OWU983037:OWU983046 PGQ983037:PGQ983046 PQM983037:PQM983046 QAI983037:QAI983046 QKE983037:QKE983046 QUA983037:QUA983046 RDW983037:RDW983046 RNS983037:RNS983046 RXO983037:RXO983046 SHK983037:SHK983046 SRG983037:SRG983046 TBC983037:TBC983046 TKY983037:TKY983046 TUU983037:TUU983046 UEQ983037:UEQ983046 UOM983037:UOM983046 UYI983037:UYI983046 VIE983037:VIE983046 VSA983037:VSA983046 WBW983037:WBW983046 WLS983037:WLS983046 WVO983037:WVO983046 WML983036:WML983046 TH58:TH79 ADD58:ADD79 AMZ58:AMZ79 AWV58:AWV79 BGR58:BGR79 BQN58:BQN79 CAJ58:CAJ79 CKF58:CKF79 CUB58:CUB79 DDX58:DDX79 DNT58:DNT79 DXP58:DXP79 EHL58:EHL79 ERH58:ERH79 FBD58:FBD79 FKZ58:FKZ79 FUV58:FUV79 GER58:GER79 GON58:GON79 GYJ58:GYJ79 HIF58:HIF79 HSB58:HSB79 IBX58:IBX79 ILT58:ILT79 IVP58:IVP79 JFL58:JFL79 JPH58:JPH79 JZD58:JZD79 KIZ58:KIZ79 KSV58:KSV79 LCR58:LCR79 LMN58:LMN79 LWJ58:LWJ79 MGF58:MGF79 MQB58:MQB79 MZX58:MZX79 NJT58:NJT79 NTP58:NTP79 ODL58:ODL79 ONH58:ONH79 OXD58:OXD79 PGZ58:PGZ79 PQV58:PQV79 QAR58:QAR79 QKN58:QKN79 QUJ58:QUJ79 REF58:REF79 ROB58:ROB79 RXX58:RXX79 SHT58:SHT79 SRP58:SRP79 TBL58:TBL79 TLH58:TLH79 TVD58:TVD79 UEZ58:UEZ79 UOV58:UOV79 UYR58:UYR79 VIN58:VIN79 VSJ58:VSJ79 WCF58:WCF79 WMB58:WMB79 WVX58:WVX79 JV58:JV79 N65532:O65542 JL65532:JL65542 TH65532:TH65542 ADD65532:ADD65542 AMZ65532:AMZ65542 AWV65532:AWV65542 BGR65532:BGR65542 BQN65532:BQN65542 CAJ65532:CAJ65542 CKF65532:CKF65542 CUB65532:CUB65542 DDX65532:DDX65542 DNT65532:DNT65542 DXP65532:DXP65542 EHL65532:EHL65542 ERH65532:ERH65542 FBD65532:FBD65542 FKZ65532:FKZ65542 FUV65532:FUV65542 GER65532:GER65542 GON65532:GON65542 GYJ65532:GYJ65542 HIF65532:HIF65542 HSB65532:HSB65542 IBX65532:IBX65542 ILT65532:ILT65542 IVP65532:IVP65542 JFL65532:JFL65542 JPH65532:JPH65542 JZD65532:JZD65542 KIZ65532:KIZ65542 KSV65532:KSV65542 LCR65532:LCR65542 LMN65532:LMN65542 LWJ65532:LWJ65542 MGF65532:MGF65542 MQB65532:MQB65542 MZX65532:MZX65542 NJT65532:NJT65542 NTP65532:NTP65542 ODL65532:ODL65542 ONH65532:ONH65542 OXD65532:OXD65542 PGZ65532:PGZ65542 PQV65532:PQV65542 QAR65532:QAR65542 QKN65532:QKN65542 QUJ65532:QUJ65542 REF65532:REF65542 ROB65532:ROB65542 RXX65532:RXX65542 SHT65532:SHT65542 SRP65532:SRP65542 TBL65532:TBL65542 TLH65532:TLH65542 TVD65532:TVD65542 UEZ65532:UEZ65542 UOV65532:UOV65542 UYR65532:UYR65542 VIN65532:VIN65542 VSJ65532:VSJ65542 WCF65532:WCF65542 WMB65532:WMB65542 WVX65532:WVX65542 N131068:O131078 JL131068:JL131078 TH131068:TH131078 ADD131068:ADD131078 AMZ131068:AMZ131078 AWV131068:AWV131078 BGR131068:BGR131078 BQN131068:BQN131078 CAJ131068:CAJ131078 CKF131068:CKF131078 CUB131068:CUB131078 DDX131068:DDX131078 DNT131068:DNT131078 DXP131068:DXP131078 EHL131068:EHL131078 ERH131068:ERH131078 FBD131068:FBD131078 FKZ131068:FKZ131078 FUV131068:FUV131078 GER131068:GER131078 GON131068:GON131078 GYJ131068:GYJ131078 HIF131068:HIF131078 HSB131068:HSB131078 IBX131068:IBX131078 ILT131068:ILT131078 IVP131068:IVP131078 JFL131068:JFL131078 JPH131068:JPH131078 JZD131068:JZD131078 KIZ131068:KIZ131078 KSV131068:KSV131078 LCR131068:LCR131078 LMN131068:LMN131078 LWJ131068:LWJ131078 MGF131068:MGF131078 MQB131068:MQB131078 MZX131068:MZX131078 NJT131068:NJT131078 NTP131068:NTP131078 ODL131068:ODL131078 ONH131068:ONH131078 OXD131068:OXD131078 PGZ131068:PGZ131078 PQV131068:PQV131078 QAR131068:QAR131078 QKN131068:QKN131078 QUJ131068:QUJ131078 REF131068:REF131078 ROB131068:ROB131078 RXX131068:RXX131078 SHT131068:SHT131078 SRP131068:SRP131078 TBL131068:TBL131078 TLH131068:TLH131078 TVD131068:TVD131078 UEZ131068:UEZ131078 UOV131068:UOV131078 UYR131068:UYR131078 VIN131068:VIN131078 VSJ131068:VSJ131078 WCF131068:WCF131078 WMB131068:WMB131078 WVX131068:WVX131078 N196604:O196614 JL196604:JL196614 TH196604:TH196614 ADD196604:ADD196614 AMZ196604:AMZ196614 AWV196604:AWV196614 BGR196604:BGR196614 BQN196604:BQN196614 CAJ196604:CAJ196614 CKF196604:CKF196614 CUB196604:CUB196614 DDX196604:DDX196614 DNT196604:DNT196614 DXP196604:DXP196614 EHL196604:EHL196614 ERH196604:ERH196614 FBD196604:FBD196614 FKZ196604:FKZ196614 FUV196604:FUV196614 GER196604:GER196614 GON196604:GON196614 GYJ196604:GYJ196614 HIF196604:HIF196614 HSB196604:HSB196614 IBX196604:IBX196614 ILT196604:ILT196614 IVP196604:IVP196614 JFL196604:JFL196614 JPH196604:JPH196614 JZD196604:JZD196614 KIZ196604:KIZ196614 KSV196604:KSV196614 LCR196604:LCR196614 LMN196604:LMN196614 LWJ196604:LWJ196614 MGF196604:MGF196614 MQB196604:MQB196614 MZX196604:MZX196614 NJT196604:NJT196614 NTP196604:NTP196614 ODL196604:ODL196614 ONH196604:ONH196614 OXD196604:OXD196614 PGZ196604:PGZ196614 PQV196604:PQV196614 QAR196604:QAR196614 QKN196604:QKN196614 QUJ196604:QUJ196614 REF196604:REF196614 ROB196604:ROB196614 RXX196604:RXX196614 SHT196604:SHT196614 SRP196604:SRP196614 TBL196604:TBL196614 TLH196604:TLH196614 TVD196604:TVD196614 UEZ196604:UEZ196614 UOV196604:UOV196614 UYR196604:UYR196614 VIN196604:VIN196614 VSJ196604:VSJ196614 WCF196604:WCF196614 WMB196604:WMB196614 WVX196604:WVX196614 N262140:O262150 JL262140:JL262150 TH262140:TH262150 ADD262140:ADD262150 AMZ262140:AMZ262150 AWV262140:AWV262150 BGR262140:BGR262150 BQN262140:BQN262150 CAJ262140:CAJ262150 CKF262140:CKF262150 CUB262140:CUB262150 DDX262140:DDX262150 DNT262140:DNT262150 DXP262140:DXP262150 EHL262140:EHL262150 ERH262140:ERH262150 FBD262140:FBD262150 FKZ262140:FKZ262150 FUV262140:FUV262150 GER262140:GER262150 GON262140:GON262150 GYJ262140:GYJ262150 HIF262140:HIF262150 HSB262140:HSB262150 IBX262140:IBX262150 ILT262140:ILT262150 IVP262140:IVP262150 JFL262140:JFL262150 JPH262140:JPH262150 JZD262140:JZD262150 KIZ262140:KIZ262150 KSV262140:KSV262150 LCR262140:LCR262150 LMN262140:LMN262150 LWJ262140:LWJ262150 MGF262140:MGF262150 MQB262140:MQB262150 MZX262140:MZX262150 NJT262140:NJT262150 NTP262140:NTP262150 ODL262140:ODL262150 ONH262140:ONH262150 OXD262140:OXD262150 PGZ262140:PGZ262150 PQV262140:PQV262150 QAR262140:QAR262150 QKN262140:QKN262150 QUJ262140:QUJ262150 REF262140:REF262150 ROB262140:ROB262150 RXX262140:RXX262150 SHT262140:SHT262150 SRP262140:SRP262150 TBL262140:TBL262150 TLH262140:TLH262150 TVD262140:TVD262150 UEZ262140:UEZ262150 UOV262140:UOV262150 UYR262140:UYR262150 VIN262140:VIN262150 VSJ262140:VSJ262150 WCF262140:WCF262150 WMB262140:WMB262150 WVX262140:WVX262150 N327676:O327686 JL327676:JL327686 TH327676:TH327686 ADD327676:ADD327686 AMZ327676:AMZ327686 AWV327676:AWV327686 BGR327676:BGR327686 BQN327676:BQN327686 CAJ327676:CAJ327686 CKF327676:CKF327686 CUB327676:CUB327686 DDX327676:DDX327686 DNT327676:DNT327686 DXP327676:DXP327686 EHL327676:EHL327686 ERH327676:ERH327686 FBD327676:FBD327686 FKZ327676:FKZ327686 FUV327676:FUV327686 GER327676:GER327686 GON327676:GON327686 GYJ327676:GYJ327686 HIF327676:HIF327686 HSB327676:HSB327686 IBX327676:IBX327686 ILT327676:ILT327686 IVP327676:IVP327686 JFL327676:JFL327686 JPH327676:JPH327686 JZD327676:JZD327686 KIZ327676:KIZ327686 KSV327676:KSV327686 LCR327676:LCR327686 LMN327676:LMN327686 LWJ327676:LWJ327686 MGF327676:MGF327686 MQB327676:MQB327686 MZX327676:MZX327686 NJT327676:NJT327686 NTP327676:NTP327686 ODL327676:ODL327686 ONH327676:ONH327686 OXD327676:OXD327686 PGZ327676:PGZ327686 PQV327676:PQV327686 QAR327676:QAR327686 QKN327676:QKN327686 QUJ327676:QUJ327686 REF327676:REF327686 ROB327676:ROB327686 RXX327676:RXX327686 SHT327676:SHT327686 SRP327676:SRP327686 TBL327676:TBL327686 TLH327676:TLH327686 TVD327676:TVD327686 UEZ327676:UEZ327686 UOV327676:UOV327686 UYR327676:UYR327686 VIN327676:VIN327686 VSJ327676:VSJ327686 WCF327676:WCF327686 WMB327676:WMB327686 WVX327676:WVX327686 N393212:O393222 JL393212:JL393222 TH393212:TH393222 ADD393212:ADD393222 AMZ393212:AMZ393222 AWV393212:AWV393222 BGR393212:BGR393222 BQN393212:BQN393222 CAJ393212:CAJ393222 CKF393212:CKF393222 CUB393212:CUB393222 DDX393212:DDX393222 DNT393212:DNT393222 DXP393212:DXP393222 EHL393212:EHL393222 ERH393212:ERH393222 FBD393212:FBD393222 FKZ393212:FKZ393222 FUV393212:FUV393222 GER393212:GER393222 GON393212:GON393222 GYJ393212:GYJ393222 HIF393212:HIF393222 HSB393212:HSB393222 IBX393212:IBX393222 ILT393212:ILT393222 IVP393212:IVP393222 JFL393212:JFL393222 JPH393212:JPH393222 JZD393212:JZD393222 KIZ393212:KIZ393222 KSV393212:KSV393222 LCR393212:LCR393222 LMN393212:LMN393222 LWJ393212:LWJ393222 MGF393212:MGF393222 MQB393212:MQB393222 MZX393212:MZX393222 NJT393212:NJT393222 NTP393212:NTP393222 ODL393212:ODL393222 ONH393212:ONH393222 OXD393212:OXD393222 PGZ393212:PGZ393222 PQV393212:PQV393222 QAR393212:QAR393222 QKN393212:QKN393222 QUJ393212:QUJ393222 REF393212:REF393222 ROB393212:ROB393222 RXX393212:RXX393222 SHT393212:SHT393222 SRP393212:SRP393222 TBL393212:TBL393222 TLH393212:TLH393222 TVD393212:TVD393222 UEZ393212:UEZ393222 UOV393212:UOV393222 UYR393212:UYR393222 VIN393212:VIN393222 VSJ393212:VSJ393222 WCF393212:WCF393222 WMB393212:WMB393222 WVX393212:WVX393222 N458748:O458758 JL458748:JL458758 TH458748:TH458758 ADD458748:ADD458758 AMZ458748:AMZ458758 AWV458748:AWV458758 BGR458748:BGR458758 BQN458748:BQN458758 CAJ458748:CAJ458758 CKF458748:CKF458758 CUB458748:CUB458758 DDX458748:DDX458758 DNT458748:DNT458758 DXP458748:DXP458758 EHL458748:EHL458758 ERH458748:ERH458758 FBD458748:FBD458758 FKZ458748:FKZ458758 FUV458748:FUV458758 GER458748:GER458758 GON458748:GON458758 GYJ458748:GYJ458758 HIF458748:HIF458758 HSB458748:HSB458758 IBX458748:IBX458758 ILT458748:ILT458758 IVP458748:IVP458758 JFL458748:JFL458758 JPH458748:JPH458758 JZD458748:JZD458758 KIZ458748:KIZ458758 KSV458748:KSV458758 LCR458748:LCR458758 LMN458748:LMN458758 LWJ458748:LWJ458758 MGF458748:MGF458758 MQB458748:MQB458758 MZX458748:MZX458758 NJT458748:NJT458758 NTP458748:NTP458758 ODL458748:ODL458758 ONH458748:ONH458758 OXD458748:OXD458758 PGZ458748:PGZ458758 PQV458748:PQV458758 QAR458748:QAR458758 QKN458748:QKN458758 QUJ458748:QUJ458758 REF458748:REF458758 ROB458748:ROB458758 RXX458748:RXX458758 SHT458748:SHT458758 SRP458748:SRP458758 TBL458748:TBL458758 TLH458748:TLH458758 TVD458748:TVD458758 UEZ458748:UEZ458758 UOV458748:UOV458758 UYR458748:UYR458758 VIN458748:VIN458758 VSJ458748:VSJ458758 WCF458748:WCF458758 WMB458748:WMB458758 WVX458748:WVX458758 N524284:O524294 JL524284:JL524294 TH524284:TH524294 ADD524284:ADD524294 AMZ524284:AMZ524294 AWV524284:AWV524294 BGR524284:BGR524294 BQN524284:BQN524294 CAJ524284:CAJ524294 CKF524284:CKF524294 CUB524284:CUB524294 DDX524284:DDX524294 DNT524284:DNT524294 DXP524284:DXP524294 EHL524284:EHL524294 ERH524284:ERH524294 FBD524284:FBD524294 FKZ524284:FKZ524294 FUV524284:FUV524294 GER524284:GER524294 GON524284:GON524294 GYJ524284:GYJ524294 HIF524284:HIF524294 HSB524284:HSB524294 IBX524284:IBX524294 ILT524284:ILT524294 IVP524284:IVP524294 JFL524284:JFL524294 JPH524284:JPH524294 JZD524284:JZD524294 KIZ524284:KIZ524294 KSV524284:KSV524294 LCR524284:LCR524294 LMN524284:LMN524294 LWJ524284:LWJ524294 MGF524284:MGF524294 MQB524284:MQB524294 MZX524284:MZX524294 NJT524284:NJT524294 NTP524284:NTP524294 ODL524284:ODL524294 ONH524284:ONH524294 OXD524284:OXD524294 PGZ524284:PGZ524294 PQV524284:PQV524294 QAR524284:QAR524294 QKN524284:QKN524294 QUJ524284:QUJ524294 REF524284:REF524294 ROB524284:ROB524294 RXX524284:RXX524294 SHT524284:SHT524294 SRP524284:SRP524294 TBL524284:TBL524294 TLH524284:TLH524294 TVD524284:TVD524294 UEZ524284:UEZ524294 UOV524284:UOV524294 UYR524284:UYR524294 VIN524284:VIN524294 VSJ524284:VSJ524294 WCF524284:WCF524294 WMB524284:WMB524294 WVX524284:WVX524294 N589820:O589830 JL589820:JL589830 TH589820:TH589830 ADD589820:ADD589830 AMZ589820:AMZ589830 AWV589820:AWV589830 BGR589820:BGR589830 BQN589820:BQN589830 CAJ589820:CAJ589830 CKF589820:CKF589830 CUB589820:CUB589830 DDX589820:DDX589830 DNT589820:DNT589830 DXP589820:DXP589830 EHL589820:EHL589830 ERH589820:ERH589830 FBD589820:FBD589830 FKZ589820:FKZ589830 FUV589820:FUV589830 GER589820:GER589830 GON589820:GON589830 GYJ589820:GYJ589830 HIF589820:HIF589830 HSB589820:HSB589830 IBX589820:IBX589830 ILT589820:ILT589830 IVP589820:IVP589830 JFL589820:JFL589830 JPH589820:JPH589830 JZD589820:JZD589830 KIZ589820:KIZ589830 KSV589820:KSV589830 LCR589820:LCR589830 LMN589820:LMN589830 LWJ589820:LWJ589830 MGF589820:MGF589830 MQB589820:MQB589830 MZX589820:MZX589830 NJT589820:NJT589830 NTP589820:NTP589830 ODL589820:ODL589830 ONH589820:ONH589830 OXD589820:OXD589830 PGZ589820:PGZ589830 PQV589820:PQV589830 QAR589820:QAR589830 QKN589820:QKN589830 QUJ589820:QUJ589830 REF589820:REF589830 ROB589820:ROB589830 RXX589820:RXX589830 SHT589820:SHT589830 SRP589820:SRP589830 TBL589820:TBL589830 TLH589820:TLH589830 TVD589820:TVD589830 UEZ589820:UEZ589830 UOV589820:UOV589830 UYR589820:UYR589830 VIN589820:VIN589830 VSJ589820:VSJ589830 WCF589820:WCF589830 WMB589820:WMB589830 WVX589820:WVX589830 N655356:O655366 JL655356:JL655366 TH655356:TH655366 ADD655356:ADD655366 AMZ655356:AMZ655366 AWV655356:AWV655366 BGR655356:BGR655366 BQN655356:BQN655366 CAJ655356:CAJ655366 CKF655356:CKF655366 CUB655356:CUB655366 DDX655356:DDX655366 DNT655356:DNT655366 DXP655356:DXP655366 EHL655356:EHL655366 ERH655356:ERH655366 FBD655356:FBD655366 FKZ655356:FKZ655366 FUV655356:FUV655366 GER655356:GER655366 GON655356:GON655366 GYJ655356:GYJ655366 HIF655356:HIF655366 HSB655356:HSB655366 IBX655356:IBX655366 ILT655356:ILT655366 IVP655356:IVP655366 JFL655356:JFL655366 JPH655356:JPH655366 JZD655356:JZD655366 KIZ655356:KIZ655366 KSV655356:KSV655366 LCR655356:LCR655366 LMN655356:LMN655366 LWJ655356:LWJ655366 MGF655356:MGF655366 MQB655356:MQB655366 MZX655356:MZX655366 NJT655356:NJT655366 NTP655356:NTP655366 ODL655356:ODL655366 ONH655356:ONH655366 OXD655356:OXD655366 PGZ655356:PGZ655366 PQV655356:PQV655366 QAR655356:QAR655366 QKN655356:QKN655366 QUJ655356:QUJ655366 REF655356:REF655366 ROB655356:ROB655366 RXX655356:RXX655366 SHT655356:SHT655366 SRP655356:SRP655366 TBL655356:TBL655366 TLH655356:TLH655366 TVD655356:TVD655366 UEZ655356:UEZ655366 UOV655356:UOV655366 UYR655356:UYR655366 VIN655356:VIN655366 VSJ655356:VSJ655366 WCF655356:WCF655366 WMB655356:WMB655366 WVX655356:WVX655366 N720892:O720902 JL720892:JL720902 TH720892:TH720902 ADD720892:ADD720902 AMZ720892:AMZ720902 AWV720892:AWV720902 BGR720892:BGR720902 BQN720892:BQN720902 CAJ720892:CAJ720902 CKF720892:CKF720902 CUB720892:CUB720902 DDX720892:DDX720902 DNT720892:DNT720902 DXP720892:DXP720902 EHL720892:EHL720902 ERH720892:ERH720902 FBD720892:FBD720902 FKZ720892:FKZ720902 FUV720892:FUV720902 GER720892:GER720902 GON720892:GON720902 GYJ720892:GYJ720902 HIF720892:HIF720902 HSB720892:HSB720902 IBX720892:IBX720902 ILT720892:ILT720902 IVP720892:IVP720902 JFL720892:JFL720902 JPH720892:JPH720902 JZD720892:JZD720902 KIZ720892:KIZ720902 KSV720892:KSV720902 LCR720892:LCR720902 LMN720892:LMN720902 LWJ720892:LWJ720902 MGF720892:MGF720902 MQB720892:MQB720902 MZX720892:MZX720902 NJT720892:NJT720902 NTP720892:NTP720902 ODL720892:ODL720902 ONH720892:ONH720902 OXD720892:OXD720902 PGZ720892:PGZ720902 PQV720892:PQV720902 QAR720892:QAR720902 QKN720892:QKN720902 QUJ720892:QUJ720902 REF720892:REF720902 ROB720892:ROB720902 RXX720892:RXX720902 SHT720892:SHT720902 SRP720892:SRP720902 TBL720892:TBL720902 TLH720892:TLH720902 TVD720892:TVD720902 UEZ720892:UEZ720902 UOV720892:UOV720902 UYR720892:UYR720902 VIN720892:VIN720902 VSJ720892:VSJ720902 WCF720892:WCF720902 WMB720892:WMB720902 WVX720892:WVX720902 N786428:O786438 JL786428:JL786438 TH786428:TH786438 ADD786428:ADD786438 AMZ786428:AMZ786438 AWV786428:AWV786438 BGR786428:BGR786438 BQN786428:BQN786438 CAJ786428:CAJ786438 CKF786428:CKF786438 CUB786428:CUB786438 DDX786428:DDX786438 DNT786428:DNT786438 DXP786428:DXP786438 EHL786428:EHL786438 ERH786428:ERH786438 FBD786428:FBD786438 FKZ786428:FKZ786438 FUV786428:FUV786438 GER786428:GER786438 GON786428:GON786438 GYJ786428:GYJ786438 HIF786428:HIF786438 HSB786428:HSB786438 IBX786428:IBX786438 ILT786428:ILT786438 IVP786428:IVP786438 JFL786428:JFL786438 JPH786428:JPH786438 JZD786428:JZD786438 KIZ786428:KIZ786438 KSV786428:KSV786438 LCR786428:LCR786438 LMN786428:LMN786438 LWJ786428:LWJ786438 MGF786428:MGF786438 MQB786428:MQB786438 MZX786428:MZX786438 NJT786428:NJT786438 NTP786428:NTP786438 ODL786428:ODL786438 ONH786428:ONH786438 OXD786428:OXD786438 PGZ786428:PGZ786438 PQV786428:PQV786438 QAR786428:QAR786438 QKN786428:QKN786438 QUJ786428:QUJ786438 REF786428:REF786438 ROB786428:ROB786438 RXX786428:RXX786438 SHT786428:SHT786438 SRP786428:SRP786438 TBL786428:TBL786438 TLH786428:TLH786438 TVD786428:TVD786438 UEZ786428:UEZ786438 UOV786428:UOV786438 UYR786428:UYR786438 VIN786428:VIN786438 VSJ786428:VSJ786438 WCF786428:WCF786438 WMB786428:WMB786438 WVX786428:WVX786438 N851964:O851974 JL851964:JL851974 TH851964:TH851974 ADD851964:ADD851974 AMZ851964:AMZ851974 AWV851964:AWV851974 BGR851964:BGR851974 BQN851964:BQN851974 CAJ851964:CAJ851974 CKF851964:CKF851974 CUB851964:CUB851974 DDX851964:DDX851974 DNT851964:DNT851974 DXP851964:DXP851974 EHL851964:EHL851974 ERH851964:ERH851974 FBD851964:FBD851974 FKZ851964:FKZ851974 FUV851964:FUV851974 GER851964:GER851974 GON851964:GON851974 GYJ851964:GYJ851974 HIF851964:HIF851974 HSB851964:HSB851974 IBX851964:IBX851974 ILT851964:ILT851974 IVP851964:IVP851974 JFL851964:JFL851974 JPH851964:JPH851974 JZD851964:JZD851974 KIZ851964:KIZ851974 KSV851964:KSV851974 LCR851964:LCR851974 LMN851964:LMN851974 LWJ851964:LWJ851974 MGF851964:MGF851974 MQB851964:MQB851974 MZX851964:MZX851974 NJT851964:NJT851974 NTP851964:NTP851974 ODL851964:ODL851974 ONH851964:ONH851974 OXD851964:OXD851974 PGZ851964:PGZ851974 PQV851964:PQV851974 QAR851964:QAR851974 QKN851964:QKN851974 QUJ851964:QUJ851974 REF851964:REF851974 ROB851964:ROB851974 RXX851964:RXX851974 SHT851964:SHT851974 SRP851964:SRP851974 TBL851964:TBL851974 TLH851964:TLH851974 TVD851964:TVD851974 UEZ851964:UEZ851974 UOV851964:UOV851974 UYR851964:UYR851974 VIN851964:VIN851974 VSJ851964:VSJ851974 WCF851964:WCF851974 WMB851964:WMB851974 WVX851964:WVX851974 N917500:O917510 JL917500:JL917510 TH917500:TH917510 ADD917500:ADD917510 AMZ917500:AMZ917510 AWV917500:AWV917510 BGR917500:BGR917510 BQN917500:BQN917510 CAJ917500:CAJ917510 CKF917500:CKF917510 CUB917500:CUB917510 DDX917500:DDX917510 DNT917500:DNT917510 DXP917500:DXP917510 EHL917500:EHL917510 ERH917500:ERH917510 FBD917500:FBD917510 FKZ917500:FKZ917510 FUV917500:FUV917510 GER917500:GER917510 GON917500:GON917510 GYJ917500:GYJ917510 HIF917500:HIF917510 HSB917500:HSB917510 IBX917500:IBX917510 ILT917500:ILT917510 IVP917500:IVP917510 JFL917500:JFL917510 JPH917500:JPH917510 JZD917500:JZD917510 KIZ917500:KIZ917510 KSV917500:KSV917510 LCR917500:LCR917510 LMN917500:LMN917510 LWJ917500:LWJ917510 MGF917500:MGF917510 MQB917500:MQB917510 MZX917500:MZX917510 NJT917500:NJT917510 NTP917500:NTP917510 ODL917500:ODL917510 ONH917500:ONH917510 OXD917500:OXD917510 PGZ917500:PGZ917510 PQV917500:PQV917510 QAR917500:QAR917510 QKN917500:QKN917510 QUJ917500:QUJ917510 REF917500:REF917510 ROB917500:ROB917510 RXX917500:RXX917510 SHT917500:SHT917510 SRP917500:SRP917510 TBL917500:TBL917510 TLH917500:TLH917510 TVD917500:TVD917510 UEZ917500:UEZ917510 UOV917500:UOV917510 UYR917500:UYR917510 VIN917500:VIN917510 VSJ917500:VSJ917510 WCF917500:WCF917510 WMB917500:WMB917510 WVX917500:WVX917510 N983036:O983046 JL983036:JL983046 TH983036:TH983046 ADD983036:ADD983046 AMZ983036:AMZ983046 AWV983036:AWV983046 BGR983036:BGR983046 BQN983036:BQN983046 CAJ983036:CAJ983046 CKF983036:CKF983046 CUB983036:CUB983046 DDX983036:DDX983046 DNT983036:DNT983046 DXP983036:DXP983046 EHL983036:EHL983046 ERH983036:ERH983046 FBD983036:FBD983046 FKZ983036:FKZ983046 FUV983036:FUV983046 GER983036:GER983046 GON983036:GON983046 GYJ983036:GYJ983046 HIF983036:HIF983046 HSB983036:HSB983046 IBX983036:IBX983046 ILT983036:ILT983046 IVP983036:IVP983046 JFL983036:JFL983046 JPH983036:JPH983046 JZD983036:JZD983046 KIZ983036:KIZ983046 KSV983036:KSV983046 LCR983036:LCR983046 LMN983036:LMN983046 LWJ983036:LWJ983046 MGF983036:MGF983046 MQB983036:MQB983046 MZX983036:MZX983046 NJT983036:NJT983046 NTP983036:NTP983046 ODL983036:ODL983046 ONH983036:ONH983046 OXD983036:OXD983046 PGZ983036:PGZ983046 PQV983036:PQV983046 QAR983036:QAR983046 QKN983036:QKN983046 QUJ983036:QUJ983046 REF983036:REF983046 ROB983036:ROB983046 RXX983036:RXX983046 SHT983036:SHT983046 SRP983036:SRP983046 TBL983036:TBL983046 TLH983036:TLH983046 TVD983036:TVD983046 UEZ983036:UEZ983046 UOV983036:UOV983046 UYR983036:UYR983046 VIN983036:VIN983046 VSJ983036:VSJ983046 WCF983036:WCF983046 WMB983036:WMB983046 WVX983036:WVX983046 WCP983036:WCP983046 TR58:TR79 ADN58:ADN79 ANJ58:ANJ79 AXF58:AXF79 BHB58:BHB79 BQX58:BQX79 CAT58:CAT79 CKP58:CKP79 CUL58:CUL79 DEH58:DEH79 DOD58:DOD79 DXZ58:DXZ79 EHV58:EHV79 ERR58:ERR79 FBN58:FBN79 FLJ58:FLJ79 FVF58:FVF79 GFB58:GFB79 GOX58:GOX79 GYT58:GYT79 HIP58:HIP79 HSL58:HSL79 ICH58:ICH79 IMD58:IMD79 IVZ58:IVZ79 JFV58:JFV79 JPR58:JPR79 JZN58:JZN79 KJJ58:KJJ79 KTF58:KTF79 LDB58:LDB79 LMX58:LMX79 LWT58:LWT79 MGP58:MGP79 MQL58:MQL79 NAH58:NAH79 NKD58:NKD79 NTZ58:NTZ79 ODV58:ODV79 ONR58:ONR79 OXN58:OXN79 PHJ58:PHJ79 PRF58:PRF79 QBB58:QBB79 QKX58:QKX79 QUT58:QUT79 REP58:REP79 ROL58:ROL79 RYH58:RYH79 SID58:SID79 SRZ58:SRZ79 TBV58:TBV79 TLR58:TLR79 TVN58:TVN79 UFJ58:UFJ79 UPF58:UPF79 UZB58:UZB79 VIX58:VIX79 VST58:VST79 WCP58:WCP79 WML58:WML79 WWH58:WWH79 VST983036:VST983046 Y65532:Y65542 JV65532:JV65542 TR65532:TR65542 ADN65532:ADN65542 ANJ65532:ANJ65542 AXF65532:AXF65542 BHB65532:BHB65542 BQX65532:BQX65542 CAT65532:CAT65542 CKP65532:CKP65542 CUL65532:CUL65542 DEH65532:DEH65542 DOD65532:DOD65542 DXZ65532:DXZ65542 EHV65532:EHV65542 ERR65532:ERR65542 FBN65532:FBN65542 FLJ65532:FLJ65542 FVF65532:FVF65542 GFB65532:GFB65542 GOX65532:GOX65542 GYT65532:GYT65542 HIP65532:HIP65542 HSL65532:HSL65542 ICH65532:ICH65542 IMD65532:IMD65542 IVZ65532:IVZ65542 JFV65532:JFV65542 JPR65532:JPR65542 JZN65532:JZN65542 KJJ65532:KJJ65542 KTF65532:KTF65542 LDB65532:LDB65542 LMX65532:LMX65542 LWT65532:LWT65542 MGP65532:MGP65542 MQL65532:MQL65542 NAH65532:NAH65542 NKD65532:NKD65542 NTZ65532:NTZ65542 ODV65532:ODV65542 ONR65532:ONR65542 OXN65532:OXN65542 PHJ65532:PHJ65542 PRF65532:PRF65542 QBB65532:QBB65542 QKX65532:QKX65542 QUT65532:QUT65542 REP65532:REP65542 ROL65532:ROL65542 RYH65532:RYH65542 SID65532:SID65542 SRZ65532:SRZ65542 TBV65532:TBV65542 TLR65532:TLR65542 TVN65532:TVN65542 UFJ65532:UFJ65542 UPF65532:UPF65542 UZB65532:UZB65542 VIX65532:VIX65542 VST65532:VST65542 WCP65532:WCP65542 WML65532:WML65542 WWH65532:WWH65542 Y131068:Y131078 JV131068:JV131078 TR131068:TR131078 ADN131068:ADN131078 ANJ131068:ANJ131078 AXF131068:AXF131078 BHB131068:BHB131078 BQX131068:BQX131078 CAT131068:CAT131078 CKP131068:CKP131078 CUL131068:CUL131078 DEH131068:DEH131078 DOD131068:DOD131078 DXZ131068:DXZ131078 EHV131068:EHV131078 ERR131068:ERR131078 FBN131068:FBN131078 FLJ131068:FLJ131078 FVF131068:FVF131078 GFB131068:GFB131078 GOX131068:GOX131078 GYT131068:GYT131078 HIP131068:HIP131078 HSL131068:HSL131078 ICH131068:ICH131078 IMD131068:IMD131078 IVZ131068:IVZ131078 JFV131068:JFV131078 JPR131068:JPR131078 JZN131068:JZN131078 KJJ131068:KJJ131078 KTF131068:KTF131078 LDB131068:LDB131078 LMX131068:LMX131078 LWT131068:LWT131078 MGP131068:MGP131078 MQL131068:MQL131078 NAH131068:NAH131078 NKD131068:NKD131078 NTZ131068:NTZ131078 ODV131068:ODV131078 ONR131068:ONR131078 OXN131068:OXN131078 PHJ131068:PHJ131078 PRF131068:PRF131078 QBB131068:QBB131078 QKX131068:QKX131078 QUT131068:QUT131078 REP131068:REP131078 ROL131068:ROL131078 RYH131068:RYH131078 SID131068:SID131078 SRZ131068:SRZ131078 TBV131068:TBV131078 TLR131068:TLR131078 TVN131068:TVN131078 UFJ131068:UFJ131078 UPF131068:UPF131078 UZB131068:UZB131078 VIX131068:VIX131078 VST131068:VST131078 WCP131068:WCP131078 WML131068:WML131078 WWH131068:WWH131078 Y196604:Y196614 JV196604:JV196614 TR196604:TR196614 ADN196604:ADN196614 ANJ196604:ANJ196614 AXF196604:AXF196614 BHB196604:BHB196614 BQX196604:BQX196614 CAT196604:CAT196614 CKP196604:CKP196614 CUL196604:CUL196614 DEH196604:DEH196614 DOD196604:DOD196614 DXZ196604:DXZ196614 EHV196604:EHV196614 ERR196604:ERR196614 FBN196604:FBN196614 FLJ196604:FLJ196614 FVF196604:FVF196614 GFB196604:GFB196614 GOX196604:GOX196614 GYT196604:GYT196614 HIP196604:HIP196614 HSL196604:HSL196614 ICH196604:ICH196614 IMD196604:IMD196614 IVZ196604:IVZ196614 JFV196604:JFV196614 JPR196604:JPR196614 JZN196604:JZN196614 KJJ196604:KJJ196614 KTF196604:KTF196614 LDB196604:LDB196614 LMX196604:LMX196614 LWT196604:LWT196614 MGP196604:MGP196614 MQL196604:MQL196614 NAH196604:NAH196614 NKD196604:NKD196614 NTZ196604:NTZ196614 ODV196604:ODV196614 ONR196604:ONR196614 OXN196604:OXN196614 PHJ196604:PHJ196614 PRF196604:PRF196614 QBB196604:QBB196614 QKX196604:QKX196614 QUT196604:QUT196614 REP196604:REP196614 ROL196604:ROL196614 RYH196604:RYH196614 SID196604:SID196614 SRZ196604:SRZ196614 TBV196604:TBV196614 TLR196604:TLR196614 TVN196604:TVN196614 UFJ196604:UFJ196614 UPF196604:UPF196614 UZB196604:UZB196614 VIX196604:VIX196614 VST196604:VST196614 WCP196604:WCP196614 WML196604:WML196614 WWH196604:WWH196614 Y262140:Y262150 JV262140:JV262150 TR262140:TR262150 ADN262140:ADN262150 ANJ262140:ANJ262150 AXF262140:AXF262150 BHB262140:BHB262150 BQX262140:BQX262150 CAT262140:CAT262150 CKP262140:CKP262150 CUL262140:CUL262150 DEH262140:DEH262150 DOD262140:DOD262150 DXZ262140:DXZ262150 EHV262140:EHV262150 ERR262140:ERR262150 FBN262140:FBN262150 FLJ262140:FLJ262150 FVF262140:FVF262150 GFB262140:GFB262150 GOX262140:GOX262150 GYT262140:GYT262150 HIP262140:HIP262150 HSL262140:HSL262150 ICH262140:ICH262150 IMD262140:IMD262150 IVZ262140:IVZ262150 JFV262140:JFV262150 JPR262140:JPR262150 JZN262140:JZN262150 KJJ262140:KJJ262150 KTF262140:KTF262150 LDB262140:LDB262150 LMX262140:LMX262150 LWT262140:LWT262150 MGP262140:MGP262150 MQL262140:MQL262150 NAH262140:NAH262150 NKD262140:NKD262150 NTZ262140:NTZ262150 ODV262140:ODV262150 ONR262140:ONR262150 OXN262140:OXN262150 PHJ262140:PHJ262150 PRF262140:PRF262150 QBB262140:QBB262150 QKX262140:QKX262150 QUT262140:QUT262150 REP262140:REP262150 ROL262140:ROL262150 RYH262140:RYH262150 SID262140:SID262150 SRZ262140:SRZ262150 TBV262140:TBV262150 TLR262140:TLR262150 TVN262140:TVN262150 UFJ262140:UFJ262150 UPF262140:UPF262150 UZB262140:UZB262150 VIX262140:VIX262150 VST262140:VST262150 WCP262140:WCP262150 WML262140:WML262150 WWH262140:WWH262150 Y327676:Y327686 JV327676:JV327686 TR327676:TR327686 ADN327676:ADN327686 ANJ327676:ANJ327686 AXF327676:AXF327686 BHB327676:BHB327686 BQX327676:BQX327686 CAT327676:CAT327686 CKP327676:CKP327686 CUL327676:CUL327686 DEH327676:DEH327686 DOD327676:DOD327686 DXZ327676:DXZ327686 EHV327676:EHV327686 ERR327676:ERR327686 FBN327676:FBN327686 FLJ327676:FLJ327686 FVF327676:FVF327686 GFB327676:GFB327686 GOX327676:GOX327686 GYT327676:GYT327686 HIP327676:HIP327686 HSL327676:HSL327686 ICH327676:ICH327686 IMD327676:IMD327686 IVZ327676:IVZ327686 JFV327676:JFV327686 JPR327676:JPR327686 JZN327676:JZN327686 KJJ327676:KJJ327686 KTF327676:KTF327686 LDB327676:LDB327686 LMX327676:LMX327686 LWT327676:LWT327686 MGP327676:MGP327686 MQL327676:MQL327686 NAH327676:NAH327686 NKD327676:NKD327686 NTZ327676:NTZ327686 ODV327676:ODV327686 ONR327676:ONR327686 OXN327676:OXN327686 PHJ327676:PHJ327686 PRF327676:PRF327686 QBB327676:QBB327686 QKX327676:QKX327686 QUT327676:QUT327686 REP327676:REP327686 ROL327676:ROL327686 RYH327676:RYH327686 SID327676:SID327686 SRZ327676:SRZ327686 TBV327676:TBV327686 TLR327676:TLR327686 TVN327676:TVN327686 UFJ327676:UFJ327686 UPF327676:UPF327686 UZB327676:UZB327686 VIX327676:VIX327686 VST327676:VST327686 WCP327676:WCP327686 WML327676:WML327686 WWH327676:WWH327686 Y393212:Y393222 JV393212:JV393222 TR393212:TR393222 ADN393212:ADN393222 ANJ393212:ANJ393222 AXF393212:AXF393222 BHB393212:BHB393222 BQX393212:BQX393222 CAT393212:CAT393222 CKP393212:CKP393222 CUL393212:CUL393222 DEH393212:DEH393222 DOD393212:DOD393222 DXZ393212:DXZ393222 EHV393212:EHV393222 ERR393212:ERR393222 FBN393212:FBN393222 FLJ393212:FLJ393222 FVF393212:FVF393222 GFB393212:GFB393222 GOX393212:GOX393222 GYT393212:GYT393222 HIP393212:HIP393222 HSL393212:HSL393222 ICH393212:ICH393222 IMD393212:IMD393222 IVZ393212:IVZ393222 JFV393212:JFV393222 JPR393212:JPR393222 JZN393212:JZN393222 KJJ393212:KJJ393222 KTF393212:KTF393222 LDB393212:LDB393222 LMX393212:LMX393222 LWT393212:LWT393222 MGP393212:MGP393222 MQL393212:MQL393222 NAH393212:NAH393222 NKD393212:NKD393222 NTZ393212:NTZ393222 ODV393212:ODV393222 ONR393212:ONR393222 OXN393212:OXN393222 PHJ393212:PHJ393222 PRF393212:PRF393222 QBB393212:QBB393222 QKX393212:QKX393222 QUT393212:QUT393222 REP393212:REP393222 ROL393212:ROL393222 RYH393212:RYH393222 SID393212:SID393222 SRZ393212:SRZ393222 TBV393212:TBV393222 TLR393212:TLR393222 TVN393212:TVN393222 UFJ393212:UFJ393222 UPF393212:UPF393222 UZB393212:UZB393222 VIX393212:VIX393222 VST393212:VST393222 WCP393212:WCP393222 WML393212:WML393222 WWH393212:WWH393222 Y458748:Y458758 JV458748:JV458758 TR458748:TR458758 ADN458748:ADN458758 ANJ458748:ANJ458758 AXF458748:AXF458758 BHB458748:BHB458758 BQX458748:BQX458758 CAT458748:CAT458758 CKP458748:CKP458758 CUL458748:CUL458758 DEH458748:DEH458758 DOD458748:DOD458758 DXZ458748:DXZ458758 EHV458748:EHV458758 ERR458748:ERR458758 FBN458748:FBN458758 FLJ458748:FLJ458758 FVF458748:FVF458758 GFB458748:GFB458758 GOX458748:GOX458758 GYT458748:GYT458758 HIP458748:HIP458758 HSL458748:HSL458758 ICH458748:ICH458758 IMD458748:IMD458758 IVZ458748:IVZ458758 JFV458748:JFV458758 JPR458748:JPR458758 JZN458748:JZN458758 KJJ458748:KJJ458758 KTF458748:KTF458758 LDB458748:LDB458758 LMX458748:LMX458758 LWT458748:LWT458758 MGP458748:MGP458758 MQL458748:MQL458758 NAH458748:NAH458758 NKD458748:NKD458758 NTZ458748:NTZ458758 ODV458748:ODV458758 ONR458748:ONR458758 OXN458748:OXN458758 PHJ458748:PHJ458758 PRF458748:PRF458758 QBB458748:QBB458758 QKX458748:QKX458758 QUT458748:QUT458758 REP458748:REP458758 ROL458748:ROL458758 RYH458748:RYH458758 SID458748:SID458758 SRZ458748:SRZ458758 TBV458748:TBV458758 TLR458748:TLR458758 TVN458748:TVN458758 UFJ458748:UFJ458758 UPF458748:UPF458758 UZB458748:UZB458758 VIX458748:VIX458758 VST458748:VST458758 WCP458748:WCP458758 WML458748:WML458758 WWH458748:WWH458758 Y524284:Y524294 JV524284:JV524294 TR524284:TR524294 ADN524284:ADN524294 ANJ524284:ANJ524294 AXF524284:AXF524294 BHB524284:BHB524294 BQX524284:BQX524294 CAT524284:CAT524294 CKP524284:CKP524294 CUL524284:CUL524294 DEH524284:DEH524294 DOD524284:DOD524294 DXZ524284:DXZ524294 EHV524284:EHV524294 ERR524284:ERR524294 FBN524284:FBN524294 FLJ524284:FLJ524294 FVF524284:FVF524294 GFB524284:GFB524294 GOX524284:GOX524294 GYT524284:GYT524294 HIP524284:HIP524294 HSL524284:HSL524294 ICH524284:ICH524294 IMD524284:IMD524294 IVZ524284:IVZ524294 JFV524284:JFV524294 JPR524284:JPR524294 JZN524284:JZN524294 KJJ524284:KJJ524294 KTF524284:KTF524294 LDB524284:LDB524294 LMX524284:LMX524294 LWT524284:LWT524294 MGP524284:MGP524294 MQL524284:MQL524294 NAH524284:NAH524294 NKD524284:NKD524294 NTZ524284:NTZ524294 ODV524284:ODV524294 ONR524284:ONR524294 OXN524284:OXN524294 PHJ524284:PHJ524294 PRF524284:PRF524294 QBB524284:QBB524294 QKX524284:QKX524294 QUT524284:QUT524294 REP524284:REP524294 ROL524284:ROL524294 RYH524284:RYH524294 SID524284:SID524294 SRZ524284:SRZ524294 TBV524284:TBV524294 TLR524284:TLR524294 TVN524284:TVN524294 UFJ524284:UFJ524294 UPF524284:UPF524294 UZB524284:UZB524294 VIX524284:VIX524294 VST524284:VST524294 WCP524284:WCP524294 WML524284:WML524294 WWH524284:WWH524294 Y589820:Y589830 JV589820:JV589830 TR589820:TR589830 ADN589820:ADN589830 ANJ589820:ANJ589830 AXF589820:AXF589830 BHB589820:BHB589830 BQX589820:BQX589830 CAT589820:CAT589830 CKP589820:CKP589830 CUL589820:CUL589830 DEH589820:DEH589830 DOD589820:DOD589830 DXZ589820:DXZ589830 EHV589820:EHV589830 ERR589820:ERR589830 FBN589820:FBN589830 FLJ589820:FLJ589830 FVF589820:FVF589830 GFB589820:GFB589830 GOX589820:GOX589830 GYT589820:GYT589830 HIP589820:HIP589830 HSL589820:HSL589830 ICH589820:ICH589830 IMD589820:IMD589830 IVZ589820:IVZ589830 JFV589820:JFV589830 JPR589820:JPR589830 JZN589820:JZN589830 KJJ589820:KJJ589830 KTF589820:KTF589830 LDB589820:LDB589830 LMX589820:LMX589830 LWT589820:LWT589830 MGP589820:MGP589830 MQL589820:MQL589830 NAH589820:NAH589830 NKD589820:NKD589830 NTZ589820:NTZ589830 ODV589820:ODV589830 ONR589820:ONR589830 OXN589820:OXN589830 PHJ589820:PHJ589830 PRF589820:PRF589830 QBB589820:QBB589830 QKX589820:QKX589830 QUT589820:QUT589830 REP589820:REP589830 ROL589820:ROL589830 RYH589820:RYH589830 SID589820:SID589830 SRZ589820:SRZ589830 TBV589820:TBV589830 TLR589820:TLR589830 TVN589820:TVN589830 UFJ589820:UFJ589830 UPF589820:UPF589830 UZB589820:UZB589830 VIX589820:VIX589830 VST589820:VST589830 WCP589820:WCP589830 WML589820:WML589830 WWH589820:WWH589830 Y655356:Y655366 JV655356:JV655366 TR655356:TR655366 ADN655356:ADN655366 ANJ655356:ANJ655366 AXF655356:AXF655366 BHB655356:BHB655366 BQX655356:BQX655366 CAT655356:CAT655366 CKP655356:CKP655366 CUL655356:CUL655366 DEH655356:DEH655366 DOD655356:DOD655366 DXZ655356:DXZ655366 EHV655356:EHV655366 ERR655356:ERR655366 FBN655356:FBN655366 FLJ655356:FLJ655366 FVF655356:FVF655366 GFB655356:GFB655366 GOX655356:GOX655366 GYT655356:GYT655366 HIP655356:HIP655366 HSL655356:HSL655366 ICH655356:ICH655366 IMD655356:IMD655366 IVZ655356:IVZ655366 JFV655356:JFV655366 JPR655356:JPR655366 JZN655356:JZN655366 KJJ655356:KJJ655366 KTF655356:KTF655366 LDB655356:LDB655366 LMX655356:LMX655366 LWT655356:LWT655366 MGP655356:MGP655366 MQL655356:MQL655366 NAH655356:NAH655366 NKD655356:NKD655366 NTZ655356:NTZ655366 ODV655356:ODV655366 ONR655356:ONR655366 OXN655356:OXN655366 PHJ655356:PHJ655366 PRF655356:PRF655366 QBB655356:QBB655366 QKX655356:QKX655366 QUT655356:QUT655366 REP655356:REP655366 ROL655356:ROL655366 RYH655356:RYH655366 SID655356:SID655366 SRZ655356:SRZ655366 TBV655356:TBV655366 TLR655356:TLR655366 TVN655356:TVN655366 UFJ655356:UFJ655366 UPF655356:UPF655366 UZB655356:UZB655366 VIX655356:VIX655366 VST655356:VST655366 WCP655356:WCP655366 WML655356:WML655366 WWH655356:WWH655366 Y720892:Y720902 JV720892:JV720902 TR720892:TR720902 ADN720892:ADN720902 ANJ720892:ANJ720902 AXF720892:AXF720902 BHB720892:BHB720902 BQX720892:BQX720902 CAT720892:CAT720902 CKP720892:CKP720902 CUL720892:CUL720902 DEH720892:DEH720902 DOD720892:DOD720902 DXZ720892:DXZ720902 EHV720892:EHV720902 ERR720892:ERR720902 FBN720892:FBN720902 FLJ720892:FLJ720902 FVF720892:FVF720902 GFB720892:GFB720902 GOX720892:GOX720902 GYT720892:GYT720902 HIP720892:HIP720902 HSL720892:HSL720902 ICH720892:ICH720902 IMD720892:IMD720902 IVZ720892:IVZ720902 JFV720892:JFV720902 JPR720892:JPR720902 JZN720892:JZN720902 KJJ720892:KJJ720902 KTF720892:KTF720902 LDB720892:LDB720902 LMX720892:LMX720902 LWT720892:LWT720902 MGP720892:MGP720902 MQL720892:MQL720902 NAH720892:NAH720902 NKD720892:NKD720902 NTZ720892:NTZ720902 ODV720892:ODV720902 ONR720892:ONR720902 OXN720892:OXN720902 PHJ720892:PHJ720902 PRF720892:PRF720902 QBB720892:QBB720902 QKX720892:QKX720902 QUT720892:QUT720902 REP720892:REP720902 ROL720892:ROL720902 RYH720892:RYH720902 SID720892:SID720902 SRZ720892:SRZ720902 TBV720892:TBV720902 TLR720892:TLR720902 TVN720892:TVN720902 UFJ720892:UFJ720902 UPF720892:UPF720902 UZB720892:UZB720902 VIX720892:VIX720902 VST720892:VST720902 WCP720892:WCP720902 WML720892:WML720902 WWH720892:WWH720902 Y786428:Y786438 JV786428:JV786438 TR786428:TR786438 ADN786428:ADN786438 ANJ786428:ANJ786438 AXF786428:AXF786438 BHB786428:BHB786438 BQX786428:BQX786438 CAT786428:CAT786438 CKP786428:CKP786438 CUL786428:CUL786438 DEH786428:DEH786438 DOD786428:DOD786438 DXZ786428:DXZ786438 EHV786428:EHV786438 ERR786428:ERR786438 FBN786428:FBN786438 FLJ786428:FLJ786438 FVF786428:FVF786438 GFB786428:GFB786438 GOX786428:GOX786438 GYT786428:GYT786438 HIP786428:HIP786438 HSL786428:HSL786438 ICH786428:ICH786438 IMD786428:IMD786438 IVZ786428:IVZ786438 JFV786428:JFV786438 JPR786428:JPR786438 JZN786428:JZN786438 KJJ786428:KJJ786438 KTF786428:KTF786438 LDB786428:LDB786438 LMX786428:LMX786438 LWT786428:LWT786438 MGP786428:MGP786438 MQL786428:MQL786438 NAH786428:NAH786438 NKD786428:NKD786438 NTZ786428:NTZ786438 ODV786428:ODV786438 ONR786428:ONR786438 OXN786428:OXN786438 PHJ786428:PHJ786438 PRF786428:PRF786438 QBB786428:QBB786438 QKX786428:QKX786438 QUT786428:QUT786438 REP786428:REP786438 ROL786428:ROL786438 RYH786428:RYH786438 SID786428:SID786438 SRZ786428:SRZ786438 TBV786428:TBV786438 TLR786428:TLR786438 TVN786428:TVN786438 UFJ786428:UFJ786438 UPF786428:UPF786438 UZB786428:UZB786438 VIX786428:VIX786438 VST786428:VST786438 WCP786428:WCP786438 WML786428:WML786438 WWH786428:WWH786438 Y851964:Y851974 JV851964:JV851974 TR851964:TR851974 ADN851964:ADN851974 ANJ851964:ANJ851974 AXF851964:AXF851974 BHB851964:BHB851974 BQX851964:BQX851974 CAT851964:CAT851974 CKP851964:CKP851974 CUL851964:CUL851974 DEH851964:DEH851974 DOD851964:DOD851974 DXZ851964:DXZ851974 EHV851964:EHV851974 ERR851964:ERR851974 FBN851964:FBN851974 FLJ851964:FLJ851974 FVF851964:FVF851974 GFB851964:GFB851974 GOX851964:GOX851974 GYT851964:GYT851974 HIP851964:HIP851974 HSL851964:HSL851974 ICH851964:ICH851974 IMD851964:IMD851974 IVZ851964:IVZ851974 JFV851964:JFV851974 JPR851964:JPR851974 JZN851964:JZN851974 KJJ851964:KJJ851974 KTF851964:KTF851974 LDB851964:LDB851974 LMX851964:LMX851974 LWT851964:LWT851974 MGP851964:MGP851974 MQL851964:MQL851974 NAH851964:NAH851974 NKD851964:NKD851974 NTZ851964:NTZ851974 ODV851964:ODV851974 ONR851964:ONR851974 OXN851964:OXN851974 PHJ851964:PHJ851974 PRF851964:PRF851974 QBB851964:QBB851974 QKX851964:QKX851974 QUT851964:QUT851974 REP851964:REP851974 ROL851964:ROL851974 RYH851964:RYH851974 SID851964:SID851974 SRZ851964:SRZ851974 TBV851964:TBV851974 TLR851964:TLR851974 TVN851964:TVN851974 UFJ851964:UFJ851974 UPF851964:UPF851974 UZB851964:UZB851974 VIX851964:VIX851974 VST851964:VST851974 WCP851964:WCP851974 WML851964:WML851974 WWH851964:WWH851974 Y917500:Y917510 JV917500:JV917510 TR917500:TR917510 ADN917500:ADN917510 ANJ917500:ANJ917510 AXF917500:AXF917510 BHB917500:BHB917510 BQX917500:BQX917510 CAT917500:CAT917510 CKP917500:CKP917510 CUL917500:CUL917510 DEH917500:DEH917510 DOD917500:DOD917510 DXZ917500:DXZ917510 EHV917500:EHV917510 ERR917500:ERR917510 FBN917500:FBN917510 FLJ917500:FLJ917510 FVF917500:FVF917510 GFB917500:GFB917510 GOX917500:GOX917510 GYT917500:GYT917510 HIP917500:HIP917510 HSL917500:HSL917510 ICH917500:ICH917510 IMD917500:IMD917510 IVZ917500:IVZ917510 JFV917500:JFV917510 JPR917500:JPR917510 JZN917500:JZN917510 KJJ917500:KJJ917510 KTF917500:KTF917510 LDB917500:LDB917510 LMX917500:LMX917510 LWT917500:LWT917510 MGP917500:MGP917510 MQL917500:MQL917510 NAH917500:NAH917510 NKD917500:NKD917510 NTZ917500:NTZ917510 ODV917500:ODV917510 ONR917500:ONR917510 OXN917500:OXN917510 PHJ917500:PHJ917510 PRF917500:PRF917510 QBB917500:QBB917510 QKX917500:QKX917510 QUT917500:QUT917510 REP917500:REP917510 ROL917500:ROL917510 RYH917500:RYH917510 SID917500:SID917510 SRZ917500:SRZ917510 TBV917500:TBV917510 TLR917500:TLR917510 TVN917500:TVN917510 UFJ917500:UFJ917510 UPF917500:UPF917510 UZB917500:UZB917510 VIX917500:VIX917510 VST917500:VST917510 WCP917500:WCP917510 WML917500:WML917510 WWH917500:WWH917510 Y983036:Y983046 JV983036:JV983046 TR983036:TR983046 ADN983036:ADN983046 ANJ983036:ANJ983046 AXF983036:AXF983046 BHB983036:BHB983046 BQX983036:BQX983046 CAT983036:CAT983046 CKP983036:CKP983046 CUL983036:CUL983046 DEH983036:DEH983046 DOD983036:DOD983046 DXZ983036:DXZ983046 EHV983036:EHV983046 ERR983036:ERR983046 FBN983036:FBN983046 FLJ983036:FLJ983046 FVF983036:FVF983046 GFB983036:GFB983046 GOX983036:GOX983046 GYT983036:GYT983046 HIP983036:HIP983046 HSL983036:HSL983046 ICH983036:ICH983046 IMD983036:IMD983046 IVZ983036:IVZ983046 JFV983036:JFV983046 JPR983036:JPR983046 JZN983036:JZN983046 KJJ983036:KJJ983046 KTF983036:KTF983046 LDB983036:LDB983046 LMX983036:LMX983046 LWT983036:LWT983046 MGP983036:MGP983046 MQL983036:MQL983046 NAH983036:NAH983046 NKD983036:NKD983046 NTZ983036:NTZ983046 ODV983036:ODV983046 ONR983036:ONR983046 OXN983036:OXN983046 PHJ983036:PHJ983046 PRF983036:PRF983046 QBB983036:QBB983046 QKX983036:QKX983046 QUT983036:QUT983046 REP983036:REP983046 ROL983036:ROL983046 RYH983036:RYH983046 SID983036:SID983046 SRZ983036:SRZ983046 TBV983036:TBV983046 TLR983036:TLR983046 TVN983036:TVN983046 UFJ983036:UFJ983046 UPF983036:UPF983046 UZB983036:UZB983046 VIX983036:VIX983046 JC59:JC79" xr:uid="{00000000-0002-0000-0000-000005000000}">
      <formula1>25</formula1>
      <formula2>50</formula2>
    </dataValidation>
    <dataValidation allowBlank="1" showInputMessage="1" showErrorMessage="1" promptTitle="Spojení přes fyzické osoby" prompt="Uveďte všechny podnikatele, kteří jsou spojeni (podíl přes 50%) prostřednictvím fyzické osoby nebo skupiny fyzických osob (nepodnikatelů) jednajících společně a zároveň působících na stejném nebo sousedním trhu." sqref="B65545:C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B131081:C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B196617:C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B262153:C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B327689:C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B393225:C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B458761:C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B524297:C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B589833:C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B655369:C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B720905:C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B786441:C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B851977:C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B917513:C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B983049:C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000-000006000000}"/>
    <dataValidation allowBlank="1" showErrorMessage="1" promptTitle="Spojený (propojený):" prompt="Uveďte všechny podnikatele, kteří mají „vazbu“ na žadatele vyšší než 50% a dále všechny podnikatele, kteří jsou s těmito podnikateli spojeni („vazba“ vyšší než 50%), a to buď bezprostředně, nebo jako součást řetězce spojených podnikatelů." sqref="B20 F35:F46 F20 B26:B53 B73 B25:E25 F26:F33" xr:uid="{00000000-0002-0000-0000-000007000000}"/>
    <dataValidation allowBlank="1" showErrorMessage="1" promptTitle="Uzavřené účetní období" prompt="Vložte hodnoty za jednotlivé spojené podnikatele, a to vždy za jejich poslední uzavřené účetní období. Období se nemusí za jednotlivé propojené podnikatele shodovat)." sqref="AD25 K25 U25" xr:uid="{00000000-0002-0000-0000-000008000000}"/>
    <dataValidation type="list" allowBlank="1" showInputMessage="1" showErrorMessage="1" sqref="I14" xr:uid="{00000000-0002-0000-0000-000009000000}">
      <formula1>ANONE</formula1>
    </dataValidation>
    <dataValidation allowBlank="1" showErrorMessage="1" promptTitle="Partnerský podnik" prompt="Uveďte všechny podnikatele, kteří mají „vazbu“ na žadatele vyšší nebo rovnu 25% a menší nebo rovnu 50%. Dále pak všechny podnikatele, kteří jsou spojeni s partnerem („vazba“ vyšší než 50% na tohoto podnikatele)." sqref="B58:F58" xr:uid="{00000000-0002-0000-0000-00000A000000}"/>
    <dataValidation type="whole" allowBlank="1" showErrorMessage="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N58:N72 N74:N79 X58:X72 X74:X79 AG58:AG72 AG74:AG79" xr:uid="{00000000-0002-0000-0000-00000B000000}">
      <formula1>25</formula1>
      <formula2>50</formula2>
    </dataValidation>
    <dataValidation allowBlank="1" showErrorMessage="1" sqref="B59:E72" xr:uid="{00000000-0002-0000-0000-00000C000000}"/>
    <dataValidation type="whole" allowBlank="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AD74:AF79 AD58:AF72 U74:W79 U58:W72" xr:uid="{00000000-0002-0000-0000-00000D000000}">
      <formula1>25</formula1>
      <formula2>50</formula2>
    </dataValidation>
    <dataValidation allowBlank="1" showInputMessage="1" sqref="K58:M72 K74:M79" xr:uid="{00000000-0002-0000-0000-00000E000000}"/>
    <dataValidation type="list" operator="equal" allowBlank="1" showInputMessage="1" showErrorMessage="1" sqref="I12:L12" xr:uid="{00000000-0002-0000-0000-00000F000000}">
      <formula1>ciselnik</formula1>
    </dataValidation>
  </dataValidations>
  <pageMargins left="0.23622047244094491" right="0.19685039370078741" top="0.23622047244094491" bottom="0.23622047244094491" header="0.11811023622047245" footer="0.11811023622047245"/>
  <pageSetup paperSize="9" scale="63" orientation="landscape" r:id="rId1"/>
  <rowBreaks count="1" manualBreakCount="1">
    <brk id="100" max="16383" man="1"/>
  </rowBreaks>
  <ignoredErrors>
    <ignoredError sqref="T25:T34 T48:T49 AC48:AC51 AC53 T58:T72 AC58:AC72 T74:T79 AC74:AC79 T50:T53 T35:T46 AC25 AC26:AC46" evalError="1"/>
    <ignoredError sqref="AC52" evalError="1"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35" id="{A7C842A3-2BE3-42E0-B18C-B5FD9C570F80}">
            <xm:f>$I$12='Výpočty MSP'!$A$46</xm:f>
            <x14:dxf>
              <fill>
                <patternFill>
                  <bgColor theme="1"/>
                </patternFill>
              </fill>
            </x14:dxf>
          </x14:cfRule>
          <xm:sqref>I14:L14 T20:W20 AC20:AF20</xm:sqref>
        </x14:conditionalFormatting>
        <x14:conditionalFormatting xmlns:xm="http://schemas.microsoft.com/office/excel/2006/main">
          <x14:cfRule type="expression" priority="25" id="{FC78AD4A-AC5F-409A-9C0F-035FECA1EA8A}">
            <xm:f>J25:J46='Výpočty MSP'!$A$61</xm:f>
            <x14:dxf>
              <fill>
                <patternFill>
                  <bgColor rgb="FFFFC000"/>
                </patternFill>
              </fill>
            </x14:dxf>
          </x14:cfRule>
          <xm:sqref>K25:K46</xm:sqref>
        </x14:conditionalFormatting>
        <x14:conditionalFormatting xmlns:xm="http://schemas.microsoft.com/office/excel/2006/main">
          <x14:cfRule type="expression" priority="22" id="{4B955C8B-3513-4C7F-975C-9AB9D99536A2}">
            <xm:f>J48:J53='Výpočty MSP'!$A$61</xm:f>
            <x14:dxf>
              <fill>
                <patternFill>
                  <bgColor rgb="FFFFC000"/>
                </patternFill>
              </fill>
            </x14:dxf>
          </x14:cfRule>
          <xm:sqref>K48:K53 K74:K79</xm:sqref>
        </x14:conditionalFormatting>
        <x14:conditionalFormatting xmlns:xm="http://schemas.microsoft.com/office/excel/2006/main">
          <x14:cfRule type="expression" priority="19" id="{AD4AAD5D-A349-44EF-A161-6FF0F4325ABE}">
            <xm:f>J58:J72='Výpočty MSP'!$A$61</xm:f>
            <x14:dxf>
              <fill>
                <patternFill>
                  <bgColor rgb="FFFFC000"/>
                </patternFill>
              </fill>
            </x14:dxf>
          </x14:cfRule>
          <xm:sqref>K58:K72</xm:sqref>
        </x14:conditionalFormatting>
        <x14:conditionalFormatting xmlns:xm="http://schemas.microsoft.com/office/excel/2006/main">
          <x14:cfRule type="expression" priority="134" id="{EE2CA0E8-02A0-4B98-9942-28CC4C38680B}">
            <xm:f>'Výpočty MSP'!$A$46</xm:f>
            <x14:dxf/>
          </x14:cfRule>
          <x14:cfRule type="expression" priority="133" id="{F0D07001-F42F-48A9-A535-B38B38AB57E1}">
            <xm:f>$I$12='Výpočty MSP'!$A$46</xm:f>
            <x14:dxf>
              <fill>
                <patternFill>
                  <bgColor rgb="FFFFC000"/>
                </patternFill>
              </fill>
            </x14:dxf>
          </x14:cfRule>
          <xm:sqref>K20:M20</xm:sqref>
        </x14:conditionalFormatting>
        <x14:conditionalFormatting xmlns:xm="http://schemas.microsoft.com/office/excel/2006/main">
          <x14:cfRule type="expression" priority="24" id="{51289532-28B4-4ED1-A14A-D85A35CC056F}">
            <xm:f>J25:J46='Výpočty MSP'!$A$61</xm:f>
            <x14:dxf>
              <fill>
                <patternFill>
                  <bgColor rgb="FFFFC000"/>
                </patternFill>
              </fill>
            </x14:dxf>
          </x14:cfRule>
          <xm:sqref>L25:L46</xm:sqref>
        </x14:conditionalFormatting>
        <x14:conditionalFormatting xmlns:xm="http://schemas.microsoft.com/office/excel/2006/main">
          <x14:cfRule type="expression" priority="21" id="{D4545D81-8C9B-43C9-A282-D52F03AECF6A}">
            <xm:f>J48:J53='Výpočty MSP'!$A$61</xm:f>
            <x14:dxf>
              <fill>
                <patternFill>
                  <bgColor rgb="FFFFC000"/>
                </patternFill>
              </fill>
            </x14:dxf>
          </x14:cfRule>
          <xm:sqref>L48:L53 L74:L79</xm:sqref>
        </x14:conditionalFormatting>
        <x14:conditionalFormatting xmlns:xm="http://schemas.microsoft.com/office/excel/2006/main">
          <x14:cfRule type="expression" priority="18" id="{98615FA2-C64B-4B47-B639-A00DCB80008C}">
            <xm:f>J58:J72='Výpočty MSP'!$A$61</xm:f>
            <x14:dxf>
              <fill>
                <patternFill>
                  <bgColor rgb="FFFFC000"/>
                </patternFill>
              </fill>
            </x14:dxf>
          </x14:cfRule>
          <xm:sqref>L58:L72</xm:sqref>
        </x14:conditionalFormatting>
        <x14:conditionalFormatting xmlns:xm="http://schemas.microsoft.com/office/excel/2006/main">
          <x14:cfRule type="expression" priority="23" id="{246A94CF-76D1-4407-A970-585018A399CF}">
            <xm:f>J25:J46='Výpočty MSP'!$A$61</xm:f>
            <x14:dxf>
              <fill>
                <patternFill>
                  <bgColor rgb="FFFFC000"/>
                </patternFill>
              </fill>
            </x14:dxf>
          </x14:cfRule>
          <xm:sqref>M25:M46</xm:sqref>
        </x14:conditionalFormatting>
        <x14:conditionalFormatting xmlns:xm="http://schemas.microsoft.com/office/excel/2006/main">
          <x14:cfRule type="expression" priority="20" id="{7DA91C46-DA28-4128-8F01-24DF3BD2117D}">
            <xm:f>J48:J53='Výpočty MSP'!$A$61</xm:f>
            <x14:dxf>
              <fill>
                <patternFill>
                  <bgColor rgb="FFFFC000"/>
                </patternFill>
              </fill>
            </x14:dxf>
          </x14:cfRule>
          <xm:sqref>M48:M53 M74:M79</xm:sqref>
        </x14:conditionalFormatting>
        <x14:conditionalFormatting xmlns:xm="http://schemas.microsoft.com/office/excel/2006/main">
          <x14:cfRule type="expression" priority="17" id="{478A4830-73F7-40DC-B09E-4943061A1F55}">
            <xm:f>J58:J72='Výpočty MSP'!$A$61</xm:f>
            <x14:dxf>
              <fill>
                <patternFill>
                  <bgColor rgb="FFFFC000"/>
                </patternFill>
              </fill>
            </x14:dxf>
          </x14:cfRule>
          <xm:sqref>M58:M72</xm:sqref>
        </x14:conditionalFormatting>
        <x14:conditionalFormatting xmlns:xm="http://schemas.microsoft.com/office/excel/2006/main">
          <x14:cfRule type="expression" priority="16" id="{AA8DBFA3-96EF-408B-8883-4BBF5015F547}">
            <xm:f>J58:J72='Výpočty MSP'!$A$61</xm:f>
            <x14:dxf>
              <fill>
                <patternFill>
                  <bgColor rgb="FFFFC000"/>
                </patternFill>
              </fill>
            </x14:dxf>
          </x14:cfRule>
          <xm:sqref>N58:N72</xm:sqref>
        </x14:conditionalFormatting>
        <x14:conditionalFormatting xmlns:xm="http://schemas.microsoft.com/office/excel/2006/main">
          <x14:cfRule type="expression" priority="12" id="{4F351D30-FA04-4626-97A0-FFCA6C2D9EEC}">
            <xm:f>J74:J79='Výpočty MSP'!$A$61</xm:f>
            <x14:dxf>
              <fill>
                <patternFill>
                  <bgColor rgb="FFFFC000"/>
                </patternFill>
              </fill>
            </x14:dxf>
          </x14:cfRule>
          <xm:sqref>N74:N79</xm:sqref>
        </x14:conditionalFormatting>
        <x14:conditionalFormatting xmlns:xm="http://schemas.microsoft.com/office/excel/2006/main">
          <x14:cfRule type="expression" priority="63" id="{88A28837-9905-4456-AD0A-EFC9D40A904A}">
            <xm:f>J25:J46='Výpočty MSP'!$A$61</xm:f>
            <x14:dxf>
              <fill>
                <patternFill>
                  <bgColor theme="1"/>
                </patternFill>
              </fill>
            </x14:dxf>
          </x14:cfRule>
          <xm:sqref>T25:T46</xm:sqref>
        </x14:conditionalFormatting>
        <x14:conditionalFormatting xmlns:xm="http://schemas.microsoft.com/office/excel/2006/main">
          <x14:cfRule type="expression" priority="50" id="{549D7FBF-9B5D-47E3-9F1C-8A5596EEBE65}">
            <xm:f>J48:J53='Výpočty MSP'!$A$61</xm:f>
            <x14:dxf>
              <fill>
                <patternFill>
                  <bgColor theme="1"/>
                </patternFill>
              </fill>
            </x14:dxf>
          </x14:cfRule>
          <xm:sqref>T48:T53 T74:T79</xm:sqref>
        </x14:conditionalFormatting>
        <x14:conditionalFormatting xmlns:xm="http://schemas.microsoft.com/office/excel/2006/main">
          <x14:cfRule type="expression" priority="45" id="{BBD38CE2-A208-46D3-BA23-E1ECDFEC14A0}">
            <xm:f>J58:J72='Výpočty MSP'!$A$61</xm:f>
            <x14:dxf>
              <fill>
                <patternFill>
                  <bgColor theme="1"/>
                </patternFill>
              </fill>
            </x14:dxf>
          </x14:cfRule>
          <xm:sqref>T58:T72</xm:sqref>
        </x14:conditionalFormatting>
        <x14:conditionalFormatting xmlns:xm="http://schemas.microsoft.com/office/excel/2006/main">
          <x14:cfRule type="expression" priority="60" id="{7B21BB4B-C45E-424E-B8FD-57A65C06D86F}">
            <xm:f>J25:J46='Výpočty MSP'!$A$61</xm:f>
            <x14:dxf>
              <font>
                <color theme="0"/>
              </font>
              <fill>
                <patternFill>
                  <bgColor theme="1"/>
                </patternFill>
              </fill>
            </x14:dxf>
          </x14:cfRule>
          <xm:sqref>U25:U46</xm:sqref>
        </x14:conditionalFormatting>
        <x14:conditionalFormatting xmlns:xm="http://schemas.microsoft.com/office/excel/2006/main">
          <x14:cfRule type="expression" priority="53" id="{F128A2FD-F369-4770-99D3-669CA83DF844}">
            <xm:f>J48:J53='Výpočty MSP'!$A$61</xm:f>
            <x14:dxf>
              <font>
                <color theme="0"/>
              </font>
              <fill>
                <patternFill>
                  <bgColor theme="1"/>
                </patternFill>
              </fill>
            </x14:dxf>
          </x14:cfRule>
          <xm:sqref>U48:U53 U74:U79</xm:sqref>
        </x14:conditionalFormatting>
        <x14:conditionalFormatting xmlns:xm="http://schemas.microsoft.com/office/excel/2006/main">
          <x14:cfRule type="expression" priority="41" id="{739CBD68-1B87-406B-AC3A-593FEA02329B}">
            <xm:f>J58:J72='Výpočty MSP'!$A$61</xm:f>
            <x14:dxf>
              <font>
                <color theme="0"/>
              </font>
              <fill>
                <patternFill>
                  <bgColor theme="1"/>
                </patternFill>
              </fill>
            </x14:dxf>
          </x14:cfRule>
          <xm:sqref>U58:U72</xm:sqref>
        </x14:conditionalFormatting>
        <x14:conditionalFormatting xmlns:xm="http://schemas.microsoft.com/office/excel/2006/main">
          <x14:cfRule type="expression" priority="11" id="{91C4AA2A-B352-40F4-8883-5873A934223F}">
            <xm:f>$I$12='Výpočty MSP'!$A$46</xm:f>
            <x14:dxf>
              <font>
                <color theme="0"/>
              </font>
              <fill>
                <patternFill>
                  <bgColor theme="1"/>
                </patternFill>
              </fill>
            </x14:dxf>
          </x14:cfRule>
          <xm:sqref>U20:W20</xm:sqref>
        </x14:conditionalFormatting>
        <x14:conditionalFormatting xmlns:xm="http://schemas.microsoft.com/office/excel/2006/main">
          <x14:cfRule type="expression" priority="59" id="{74E83BAB-4E81-44E0-AEA9-446B0E6275C7}">
            <xm:f>J25:J46='Výpočty MSP'!$A$61</xm:f>
            <x14:dxf>
              <font>
                <color theme="0"/>
              </font>
              <fill>
                <patternFill>
                  <bgColor theme="1"/>
                </patternFill>
              </fill>
            </x14:dxf>
          </x14:cfRule>
          <xm:sqref>V25:V46</xm:sqref>
        </x14:conditionalFormatting>
        <x14:conditionalFormatting xmlns:xm="http://schemas.microsoft.com/office/excel/2006/main">
          <x14:cfRule type="expression" priority="52" id="{10663112-99E5-487B-B178-977298AB46C6}">
            <xm:f>J48:J53='Výpočty MSP'!$A$61</xm:f>
            <x14:dxf>
              <font>
                <color theme="0"/>
              </font>
              <fill>
                <patternFill>
                  <bgColor theme="1"/>
                </patternFill>
              </fill>
            </x14:dxf>
          </x14:cfRule>
          <xm:sqref>V48:V53 V74:V79</xm:sqref>
        </x14:conditionalFormatting>
        <x14:conditionalFormatting xmlns:xm="http://schemas.microsoft.com/office/excel/2006/main">
          <x14:cfRule type="expression" priority="40" id="{0D6E28B1-AA62-49F9-A7F5-46B368DF5B02}">
            <xm:f>J58:J72='Výpočty MSP'!$A$61</xm:f>
            <x14:dxf>
              <font>
                <color theme="0"/>
              </font>
              <fill>
                <patternFill>
                  <bgColor theme="1"/>
                </patternFill>
              </fill>
            </x14:dxf>
          </x14:cfRule>
          <xm:sqref>V58:V72</xm:sqref>
        </x14:conditionalFormatting>
        <x14:conditionalFormatting xmlns:xm="http://schemas.microsoft.com/office/excel/2006/main">
          <x14:cfRule type="expression" priority="58" id="{F106A2CF-A996-43FC-ADF4-7BABC14E6952}">
            <xm:f>J25:J46='Výpočty MSP'!$A$61</xm:f>
            <x14:dxf>
              <font>
                <color theme="0"/>
              </font>
              <fill>
                <patternFill>
                  <bgColor theme="1"/>
                </patternFill>
              </fill>
            </x14:dxf>
          </x14:cfRule>
          <xm:sqref>W25:W46</xm:sqref>
        </x14:conditionalFormatting>
        <x14:conditionalFormatting xmlns:xm="http://schemas.microsoft.com/office/excel/2006/main">
          <x14:cfRule type="expression" priority="51" id="{38933768-8618-48C1-A1F6-3DCCA792C3D5}">
            <xm:f>J48:J53='Výpočty MSP'!$A$61</xm:f>
            <x14:dxf>
              <font>
                <color theme="0"/>
              </font>
              <fill>
                <patternFill>
                  <bgColor theme="1"/>
                </patternFill>
              </fill>
            </x14:dxf>
          </x14:cfRule>
          <xm:sqref>W48:W53 W74:W79</xm:sqref>
        </x14:conditionalFormatting>
        <x14:conditionalFormatting xmlns:xm="http://schemas.microsoft.com/office/excel/2006/main">
          <x14:cfRule type="expression" priority="39" id="{99ABDE8D-696A-423C-81DB-CA3F6B7944A8}">
            <xm:f>J58:J72='Výpočty MSP'!$A$61</xm:f>
            <x14:dxf>
              <font>
                <color theme="0"/>
              </font>
              <fill>
                <patternFill>
                  <bgColor theme="1"/>
                </patternFill>
              </fill>
            </x14:dxf>
          </x14:cfRule>
          <xm:sqref>W58:W72</xm:sqref>
        </x14:conditionalFormatting>
        <x14:conditionalFormatting xmlns:xm="http://schemas.microsoft.com/office/excel/2006/main">
          <x14:cfRule type="expression" priority="38" id="{9F431A84-B0B0-4300-AE31-73BB379B2760}">
            <xm:f>J58:J72='Výpočty MSP'!$A$61</xm:f>
            <x14:dxf>
              <font>
                <color theme="0"/>
              </font>
              <fill>
                <patternFill>
                  <bgColor theme="1"/>
                </patternFill>
              </fill>
            </x14:dxf>
          </x14:cfRule>
          <xm:sqref>X58:X72</xm:sqref>
        </x14:conditionalFormatting>
        <x14:conditionalFormatting xmlns:xm="http://schemas.microsoft.com/office/excel/2006/main">
          <x14:cfRule type="expression" priority="30" id="{C1A2B7E7-F9DF-4B26-AC93-573A4804F5FD}">
            <xm:f>J74:J79='Výpočty MSP'!$A$61</xm:f>
            <x14:dxf>
              <font>
                <color theme="0"/>
              </font>
              <fill>
                <patternFill>
                  <bgColor theme="1"/>
                </patternFill>
              </fill>
            </x14:dxf>
          </x14:cfRule>
          <xm:sqref>X74:X79</xm:sqref>
        </x14:conditionalFormatting>
        <x14:conditionalFormatting xmlns:xm="http://schemas.microsoft.com/office/excel/2006/main">
          <x14:cfRule type="expression" priority="61" id="{12A2E487-DFD4-44EC-B8ED-39FAD6954907}">
            <xm:f>J25:J46='Výpočty MSP'!$A$61</xm:f>
            <x14:dxf>
              <fill>
                <patternFill>
                  <bgColor theme="1"/>
                </patternFill>
              </fill>
            </x14:dxf>
          </x14:cfRule>
          <xm:sqref>AC25:AC46</xm:sqref>
        </x14:conditionalFormatting>
        <x14:conditionalFormatting xmlns:xm="http://schemas.microsoft.com/office/excel/2006/main">
          <x14:cfRule type="expression" priority="49" id="{66F674FA-DC74-46AA-978D-CEA4CCC0B8ED}">
            <xm:f>J48:J53='Výpočty MSP'!$A$61</xm:f>
            <x14:dxf>
              <fill>
                <patternFill>
                  <bgColor theme="1"/>
                </patternFill>
              </fill>
            </x14:dxf>
          </x14:cfRule>
          <xm:sqref>AC48:AC53 AC74:AC79</xm:sqref>
        </x14:conditionalFormatting>
        <x14:conditionalFormatting xmlns:xm="http://schemas.microsoft.com/office/excel/2006/main">
          <x14:cfRule type="expression" priority="44" id="{FA9F7516-B081-41B9-88CF-95D66AD8F965}">
            <xm:f>J58:J72='Výpočty MSP'!$A$61</xm:f>
            <x14:dxf>
              <fill>
                <patternFill>
                  <bgColor theme="1"/>
                </patternFill>
              </fill>
            </x14:dxf>
          </x14:cfRule>
          <xm:sqref>AC58:AC72</xm:sqref>
        </x14:conditionalFormatting>
        <x14:conditionalFormatting xmlns:xm="http://schemas.microsoft.com/office/excel/2006/main">
          <x14:cfRule type="expression" priority="57" id="{DFE31421-AD63-4840-A210-DD20FBCB6CF9}">
            <xm:f>J25:J46='Výpočty MSP'!$A$61</xm:f>
            <x14:dxf>
              <font>
                <color theme="0"/>
              </font>
              <fill>
                <patternFill>
                  <bgColor theme="1"/>
                </patternFill>
              </fill>
            </x14:dxf>
          </x14:cfRule>
          <xm:sqref>AD25:AD46</xm:sqref>
        </x14:conditionalFormatting>
        <x14:conditionalFormatting xmlns:xm="http://schemas.microsoft.com/office/excel/2006/main">
          <x14:cfRule type="expression" priority="48" id="{8891521A-95A1-4AD3-AF9A-8ABC3CAC250F}">
            <xm:f>J48:J53='Výpočty MSP'!$A$61</xm:f>
            <x14:dxf>
              <font>
                <color theme="0"/>
              </font>
              <fill>
                <patternFill>
                  <bgColor theme="1"/>
                </patternFill>
              </fill>
            </x14:dxf>
          </x14:cfRule>
          <xm:sqref>AD48:AD53 AD74:AD79</xm:sqref>
        </x14:conditionalFormatting>
        <x14:conditionalFormatting xmlns:xm="http://schemas.microsoft.com/office/excel/2006/main">
          <x14:cfRule type="expression" priority="37" id="{F2863BD8-A57E-4CA4-AC38-7B1E6E9BD8F6}">
            <xm:f>J58:J72='Výpočty MSP'!$A$61</xm:f>
            <x14:dxf>
              <font>
                <color theme="0"/>
              </font>
              <fill>
                <patternFill>
                  <bgColor theme="1"/>
                </patternFill>
              </fill>
            </x14:dxf>
          </x14:cfRule>
          <xm:sqref>AD58:AD72</xm:sqref>
        </x14:conditionalFormatting>
        <x14:conditionalFormatting xmlns:xm="http://schemas.microsoft.com/office/excel/2006/main">
          <x14:cfRule type="expression" priority="10" id="{EF9565BA-C65E-41B2-9612-762CA169F5D8}">
            <xm:f>$I$12='Výpočty MSP'!$A$46</xm:f>
            <x14:dxf>
              <font>
                <color theme="0"/>
              </font>
            </x14:dxf>
          </x14:cfRule>
          <xm:sqref>AD20:AF20</xm:sqref>
        </x14:conditionalFormatting>
        <x14:conditionalFormatting xmlns:xm="http://schemas.microsoft.com/office/excel/2006/main">
          <x14:cfRule type="expression" priority="56" id="{DCAE0858-C3E5-4F72-A971-0ACA97B12212}">
            <xm:f>J25:J46='Výpočty MSP'!$A$61</xm:f>
            <x14:dxf>
              <font>
                <color theme="0"/>
              </font>
              <fill>
                <patternFill>
                  <bgColor theme="1"/>
                </patternFill>
              </fill>
            </x14:dxf>
          </x14:cfRule>
          <xm:sqref>AE25:AE46</xm:sqref>
        </x14:conditionalFormatting>
        <x14:conditionalFormatting xmlns:xm="http://schemas.microsoft.com/office/excel/2006/main">
          <x14:cfRule type="expression" priority="47" id="{CEE12590-B40B-4C45-8974-778CF551203A}">
            <xm:f>J48:J53='Výpočty MSP'!$A$61</xm:f>
            <x14:dxf>
              <font>
                <color theme="0"/>
              </font>
              <fill>
                <patternFill>
                  <bgColor theme="1"/>
                </patternFill>
              </fill>
            </x14:dxf>
          </x14:cfRule>
          <xm:sqref>AE48:AE53 AE74:AE79</xm:sqref>
        </x14:conditionalFormatting>
        <x14:conditionalFormatting xmlns:xm="http://schemas.microsoft.com/office/excel/2006/main">
          <x14:cfRule type="expression" priority="36" id="{9647D7E6-DD9F-4B9A-B181-121F92330A90}">
            <xm:f>J58:J72='Výpočty MSP'!$A$61</xm:f>
            <x14:dxf>
              <font>
                <color theme="0"/>
              </font>
              <fill>
                <patternFill>
                  <bgColor theme="1"/>
                </patternFill>
              </fill>
            </x14:dxf>
          </x14:cfRule>
          <xm:sqref>AE58:AE72</xm:sqref>
        </x14:conditionalFormatting>
        <x14:conditionalFormatting xmlns:xm="http://schemas.microsoft.com/office/excel/2006/main">
          <x14:cfRule type="expression" priority="55" id="{5F12371D-24F4-4455-8FF4-6DDB5FE6C243}">
            <xm:f>J25:J46='Výpočty MSP'!$A$61</xm:f>
            <x14:dxf>
              <font>
                <color theme="0"/>
              </font>
              <fill>
                <patternFill>
                  <bgColor theme="1"/>
                </patternFill>
              </fill>
            </x14:dxf>
          </x14:cfRule>
          <xm:sqref>AF25:AF46</xm:sqref>
        </x14:conditionalFormatting>
        <x14:conditionalFormatting xmlns:xm="http://schemas.microsoft.com/office/excel/2006/main">
          <x14:cfRule type="expression" priority="46" id="{0E41EB68-B5A7-45BB-B209-7E9FD901A82F}">
            <xm:f>J48:J53='Výpočty MSP'!$A$61</xm:f>
            <x14:dxf>
              <font>
                <color theme="0"/>
              </font>
              <fill>
                <patternFill>
                  <bgColor theme="1"/>
                </patternFill>
              </fill>
            </x14:dxf>
          </x14:cfRule>
          <xm:sqref>AF48:AF53 AF74:AF79</xm:sqref>
        </x14:conditionalFormatting>
        <x14:conditionalFormatting xmlns:xm="http://schemas.microsoft.com/office/excel/2006/main">
          <x14:cfRule type="expression" priority="35" id="{D7736A36-C1EF-4CD3-9474-0C22E768D7B3}">
            <xm:f>J58:J72='Výpočty MSP'!$A$61</xm:f>
            <x14:dxf>
              <font>
                <color theme="0"/>
              </font>
              <fill>
                <patternFill>
                  <bgColor theme="1"/>
                </patternFill>
              </fill>
            </x14:dxf>
          </x14:cfRule>
          <xm:sqref>AF58:AF72</xm:sqref>
        </x14:conditionalFormatting>
        <x14:conditionalFormatting xmlns:xm="http://schemas.microsoft.com/office/excel/2006/main">
          <x14:cfRule type="expression" priority="34" id="{3562EF7F-A3B0-4629-AB6B-E882077BB38A}">
            <xm:f>J58:J72='Výpočty MSP'!$A$61</xm:f>
            <x14:dxf>
              <font>
                <color theme="0"/>
              </font>
              <fill>
                <patternFill>
                  <bgColor theme="1"/>
                </patternFill>
              </fill>
            </x14:dxf>
          </x14:cfRule>
          <xm:sqref>AG58:AG72</xm:sqref>
        </x14:conditionalFormatting>
        <x14:conditionalFormatting xmlns:xm="http://schemas.microsoft.com/office/excel/2006/main">
          <x14:cfRule type="expression" priority="26" id="{76FD5085-A2B5-41D3-81B7-16E6254608FD}">
            <xm:f>J74:J79='Výpočty MSP'!$A$61</xm:f>
            <x14:dxf>
              <font>
                <color theme="0"/>
              </font>
              <fill>
                <patternFill>
                  <bgColor theme="1"/>
                </patternFill>
              </fill>
            </x14:dxf>
          </x14:cfRule>
          <xm:sqref>AG74:AG79</xm:sqref>
        </x14:conditionalFormatting>
      </x14:conditionalFormattings>
    </ext>
    <ext xmlns:x14="http://schemas.microsoft.com/office/spreadsheetml/2009/9/main" uri="{CCE6A557-97BC-4b89-ADB6-D9C93CAAB3DF}">
      <x14:dataValidations xmlns:xm="http://schemas.microsoft.com/office/excel/2006/main" xWindow="272" yWindow="429" count="2">
        <x14:dataValidation type="list" allowBlank="1" showInputMessage="1" showErrorMessage="1" xr:uid="{00000000-0002-0000-0000-000010000000}">
          <x14:formula1>
            <xm:f>'Výpočty MSP'!$A$52:$A$54</xm:f>
          </x14:formula1>
          <xm:sqref>J74:J79 J26:J46 J48:J53 J58:J72</xm:sqref>
        </x14:dataValidation>
        <x14:dataValidation type="list" allowBlank="1" showInputMessage="1" showErrorMessage="1" promptTitle="Rok posledního uzavř. období" xr:uid="{00000000-0002-0000-0000-000011000000}">
          <x14:formula1>
            <xm:f>'Výpočty MSP'!$A$52:$A$54</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AA90"/>
  <sheetViews>
    <sheetView showGridLines="0" topLeftCell="A34" zoomScale="165" zoomScaleNormal="115" zoomScaleSheetLayoutView="85" zoomScalePageLayoutView="115" workbookViewId="0">
      <selection activeCell="C23" sqref="C23"/>
    </sheetView>
  </sheetViews>
  <sheetFormatPr defaultColWidth="9.140625" defaultRowHeight="14.25" x14ac:dyDescent="0.2"/>
  <cols>
    <col min="1" max="1" width="39.5703125" style="47" customWidth="1"/>
    <col min="2" max="2" width="17.85546875" style="47" customWidth="1"/>
    <col min="3" max="3" width="16.28515625" style="47" customWidth="1"/>
    <col min="4" max="4" width="15" style="47" customWidth="1"/>
    <col min="5" max="5" width="11.42578125" style="47" customWidth="1"/>
    <col min="6" max="6" width="11.5703125" style="47" customWidth="1"/>
    <col min="7" max="7" width="13.42578125" style="47" customWidth="1"/>
    <col min="8" max="8" width="18.5703125" style="47" customWidth="1"/>
    <col min="9" max="9" width="11.85546875" style="47" customWidth="1"/>
    <col min="10" max="10" width="11.7109375" style="47" customWidth="1"/>
    <col min="11" max="11" width="18.5703125" style="47" customWidth="1"/>
    <col min="12" max="13" width="11.85546875" style="47" customWidth="1"/>
    <col min="14" max="21" width="9.140625" style="47" customWidth="1"/>
    <col min="22" max="24" width="9.140625" style="47"/>
    <col min="25" max="27" width="9.5703125" style="47" bestFit="1" customWidth="1"/>
    <col min="28" max="16384" width="9.140625" style="47"/>
  </cols>
  <sheetData>
    <row r="1" spans="1:27" ht="24" customHeight="1" x14ac:dyDescent="0.2">
      <c r="A1" s="375" t="s">
        <v>102</v>
      </c>
      <c r="B1" s="375"/>
      <c r="C1" s="375"/>
      <c r="D1" s="375"/>
    </row>
    <row r="2" spans="1:27" ht="15" thickBot="1" x14ac:dyDescent="0.25">
      <c r="D2" s="56"/>
    </row>
    <row r="3" spans="1:27" ht="16.5" customHeight="1" thickBot="1" x14ac:dyDescent="0.25">
      <c r="A3" s="87" t="s">
        <v>16</v>
      </c>
      <c r="B3" s="391">
        <f>SKUPINA!I6</f>
        <v>0</v>
      </c>
      <c r="C3" s="392"/>
      <c r="D3" s="393"/>
    </row>
    <row r="4" spans="1:27" ht="16.5" customHeight="1" thickBot="1" x14ac:dyDescent="0.25">
      <c r="B4" s="74"/>
      <c r="C4" s="74"/>
      <c r="D4" s="76"/>
    </row>
    <row r="5" spans="1:27" ht="16.5" customHeight="1" thickBot="1" x14ac:dyDescent="0.25">
      <c r="A5" s="388" t="s">
        <v>0</v>
      </c>
      <c r="B5" s="389"/>
      <c r="C5" s="390"/>
      <c r="D5" s="88">
        <f>SKUPINA!I8</f>
        <v>0</v>
      </c>
    </row>
    <row r="6" spans="1:27" ht="16.5" hidden="1" customHeight="1" thickBot="1" x14ac:dyDescent="0.25">
      <c r="A6" s="384" t="s">
        <v>91</v>
      </c>
      <c r="B6" s="385"/>
      <c r="C6" s="386"/>
      <c r="D6" s="75"/>
    </row>
    <row r="7" spans="1:27" ht="17.25" hidden="1" customHeight="1" thickBot="1" x14ac:dyDescent="0.25">
      <c r="A7" s="384" t="s">
        <v>90</v>
      </c>
      <c r="B7" s="385"/>
      <c r="C7" s="386"/>
      <c r="D7" s="77"/>
      <c r="Q7" s="49"/>
      <c r="R7" s="49"/>
      <c r="S7" s="49"/>
      <c r="T7" s="49"/>
      <c r="U7" s="49"/>
      <c r="V7" s="49"/>
      <c r="W7" s="49"/>
      <c r="X7" s="49"/>
      <c r="Y7" s="50"/>
      <c r="Z7" s="50"/>
      <c r="AA7" s="48"/>
    </row>
    <row r="8" spans="1:27" ht="15.75" customHeight="1" x14ac:dyDescent="0.2">
      <c r="A8" s="9"/>
      <c r="B8" s="9"/>
      <c r="C8" s="9"/>
      <c r="Y8" s="48"/>
      <c r="Z8" s="48"/>
      <c r="AA8" s="48"/>
    </row>
    <row r="9" spans="1:27" ht="17.25" customHeight="1" x14ac:dyDescent="0.2">
      <c r="A9" s="387" t="s">
        <v>88</v>
      </c>
      <c r="B9" s="387"/>
      <c r="C9" s="387"/>
      <c r="D9" s="387"/>
      <c r="Y9" s="48"/>
      <c r="Z9" s="48"/>
      <c r="AA9" s="48"/>
    </row>
    <row r="10" spans="1:27" ht="14.25" customHeight="1" x14ac:dyDescent="0.2">
      <c r="A10" s="9"/>
      <c r="B10" s="9"/>
      <c r="C10" s="9"/>
      <c r="Y10" s="48"/>
      <c r="Z10" s="48"/>
      <c r="AA10" s="48"/>
    </row>
    <row r="11" spans="1:27" s="8" customFormat="1" ht="20.25" customHeight="1" x14ac:dyDescent="0.2">
      <c r="A11" s="46" t="s">
        <v>18</v>
      </c>
      <c r="B11" s="11" t="s">
        <v>98</v>
      </c>
      <c r="C11" s="7" t="s">
        <v>96</v>
      </c>
      <c r="D11" s="7" t="s">
        <v>97</v>
      </c>
    </row>
    <row r="12" spans="1:27" s="8" customFormat="1" ht="12" x14ac:dyDescent="0.2">
      <c r="A12" s="15"/>
      <c r="B12" s="378"/>
      <c r="C12" s="378"/>
      <c r="D12" s="379"/>
    </row>
    <row r="13" spans="1:27" s="8" customFormat="1" ht="31.5" customHeight="1" x14ac:dyDescent="0.2">
      <c r="A13" s="54" t="s">
        <v>93</v>
      </c>
      <c r="B13" s="59">
        <f>SKUPINA!K20</f>
        <v>0</v>
      </c>
      <c r="C13" s="59">
        <f>SKUPINA!U20</f>
        <v>0</v>
      </c>
      <c r="D13" s="73">
        <f>SKUPINA!AD20</f>
        <v>0</v>
      </c>
      <c r="Q13" s="17"/>
    </row>
    <row r="14" spans="1:27" s="8" customFormat="1" ht="31.5" customHeight="1" x14ac:dyDescent="0.2">
      <c r="A14" s="54" t="s">
        <v>94</v>
      </c>
      <c r="B14" s="59">
        <v>0</v>
      </c>
      <c r="C14" s="59">
        <v>0</v>
      </c>
      <c r="D14" s="73">
        <v>0</v>
      </c>
      <c r="Q14" s="17"/>
    </row>
    <row r="15" spans="1:27" s="8" customFormat="1" ht="31.5" customHeight="1" x14ac:dyDescent="0.2">
      <c r="A15" s="54" t="s">
        <v>95</v>
      </c>
      <c r="B15" s="59">
        <v>0</v>
      </c>
      <c r="C15" s="59">
        <v>0</v>
      </c>
      <c r="D15" s="73">
        <v>0</v>
      </c>
      <c r="Q15" s="17"/>
    </row>
    <row r="16" spans="1:27" s="8" customFormat="1" ht="9.75" customHeight="1" x14ac:dyDescent="0.2">
      <c r="A16" s="12"/>
      <c r="B16" s="382"/>
      <c r="C16" s="382"/>
      <c r="D16" s="383"/>
      <c r="N16" s="17"/>
      <c r="O16" s="17"/>
    </row>
    <row r="17" spans="1:23" s="8" customFormat="1" ht="19.5" customHeight="1" x14ac:dyDescent="0.2">
      <c r="A17" s="54" t="s">
        <v>85</v>
      </c>
      <c r="B17" s="60">
        <f>SKUPINA!K90</f>
        <v>0</v>
      </c>
      <c r="C17" s="61">
        <f>SKUPINA!U90</f>
        <v>0</v>
      </c>
      <c r="D17" s="62">
        <f>SKUPINA!AD90</f>
        <v>0</v>
      </c>
      <c r="Q17" s="17"/>
    </row>
    <row r="18" spans="1:23" s="8" customFormat="1" ht="19.5" customHeight="1" x14ac:dyDescent="0.2">
      <c r="A18" s="55" t="s">
        <v>86</v>
      </c>
      <c r="B18" s="60">
        <f>SKUPINA!L90</f>
        <v>0</v>
      </c>
      <c r="C18" s="62">
        <f>SKUPINA!V90</f>
        <v>0</v>
      </c>
      <c r="D18" s="62">
        <f>SKUPINA!AE90</f>
        <v>0</v>
      </c>
      <c r="Q18" s="17"/>
      <c r="R18" s="17"/>
      <c r="S18" s="17"/>
      <c r="T18" s="17"/>
      <c r="U18" s="17"/>
    </row>
    <row r="19" spans="1:23" s="8" customFormat="1" ht="19.5" customHeight="1" x14ac:dyDescent="0.2">
      <c r="A19" s="55" t="s">
        <v>87</v>
      </c>
      <c r="B19" s="60">
        <f>SKUPINA!M90</f>
        <v>0</v>
      </c>
      <c r="C19" s="62">
        <f>SKUPINA!W90</f>
        <v>0</v>
      </c>
      <c r="D19" s="62">
        <f>SKUPINA!AF90</f>
        <v>0</v>
      </c>
      <c r="Q19" s="17"/>
      <c r="R19" s="17"/>
      <c r="S19" s="17"/>
      <c r="T19" s="17"/>
      <c r="U19" s="17"/>
      <c r="V19" s="17"/>
      <c r="W19" s="17"/>
    </row>
    <row r="20" spans="1:23" s="8" customFormat="1" ht="16.5" customHeight="1" x14ac:dyDescent="0.2">
      <c r="A20" s="12"/>
      <c r="B20" s="380" t="s">
        <v>11</v>
      </c>
      <c r="C20" s="380"/>
      <c r="D20" s="381"/>
    </row>
    <row r="21" spans="1:23" s="8" customFormat="1" ht="19.5" customHeight="1" x14ac:dyDescent="0.2">
      <c r="A21" s="55" t="s">
        <v>15</v>
      </c>
      <c r="B21" s="78">
        <f>IFERROR(IF($B$11=2020,B18/'Výpočty MSP'!$C$9,B18/'Výpočty MSP'!$C$9),"")</f>
        <v>0</v>
      </c>
      <c r="C21" s="78">
        <f>IFERROR(IF($C$8=2019,C18/'Výpočty MSP'!$C$9,C18/'Výpočty MSP'!$C$9),"")</f>
        <v>0</v>
      </c>
      <c r="D21" s="78">
        <f>IFERROR(IF($D$11=2018,D18/'Výpočty MSP'!$C$9,D18/'Výpočty MSP'!$C$9),"")</f>
        <v>0</v>
      </c>
    </row>
    <row r="22" spans="1:23" s="8" customFormat="1" ht="19.5" customHeight="1" x14ac:dyDescent="0.2">
      <c r="A22" s="55" t="s">
        <v>14</v>
      </c>
      <c r="B22" s="78">
        <f>IFERROR(IF($B$11=2020,B19/'Výpočty MSP'!$C$9,B19/'Výpočty MSP'!$C$9),"")</f>
        <v>0</v>
      </c>
      <c r="C22" s="78">
        <f>IFERROR(IF($C$8=2019,C19/'Výpočty MSP'!$C$9,C19/'Výpočty MSP'!$C$9),"")</f>
        <v>0</v>
      </c>
      <c r="D22" s="78">
        <f>IFERROR(IF($D$11=2018,D19/'Výpočty MSP'!$C$9,D19/'Výpočty MSP'!$C$9),"")</f>
        <v>0</v>
      </c>
    </row>
    <row r="23" spans="1:23" s="8" customFormat="1" ht="5.0999999999999996" customHeight="1" x14ac:dyDescent="0.2">
      <c r="A23" s="12"/>
      <c r="B23" s="13"/>
      <c r="C23" s="13"/>
      <c r="D23" s="13"/>
    </row>
    <row r="24" spans="1:23" s="8" customFormat="1" ht="19.5" customHeight="1" x14ac:dyDescent="0.2">
      <c r="B24" s="70" t="str">
        <f>IF(B13="","",G52)</f>
        <v>DROBNÝ</v>
      </c>
      <c r="C24" s="70" t="str">
        <f>IF(C13="","",H52)</f>
        <v>DROBNÝ</v>
      </c>
      <c r="D24" s="70" t="str">
        <f>IF(B24=C24,"",I52)</f>
        <v/>
      </c>
      <c r="F24" s="8" t="str">
        <f>IF(OR(AND($B$24="drobný",$C$24="malý"),AND($B$24="malý",$C$24="drobný")),"malý",$G$54)</f>
        <v>DROBNÝ</v>
      </c>
      <c r="Q24" s="17"/>
    </row>
    <row r="25" spans="1:23" ht="7.5" customHeight="1" x14ac:dyDescent="0.25">
      <c r="A25" s="51"/>
      <c r="B25" s="14"/>
      <c r="C25" s="14"/>
      <c r="D25" s="14"/>
    </row>
    <row r="26" spans="1:23" ht="24" customHeight="1" x14ac:dyDescent="0.2">
      <c r="A26" s="57" t="s">
        <v>89</v>
      </c>
      <c r="B26" s="71" t="str">
        <f>IF(OR(AND($B$24="DROBNÝ",$C$24="MALÝ"),AND($B$24="MALÝ",$C$24="DROBNÝ")),"MALÝ",$G$54)</f>
        <v>DROBNÝ</v>
      </c>
      <c r="C26" s="58" t="s">
        <v>13</v>
      </c>
      <c r="D26" s="10"/>
      <c r="M26" s="48"/>
    </row>
    <row r="27" spans="1:23" s="52" customFormat="1" ht="25.5" customHeight="1" x14ac:dyDescent="0.25">
      <c r="A27" s="376" t="s">
        <v>23</v>
      </c>
      <c r="B27" s="376"/>
      <c r="C27" s="376"/>
      <c r="D27" s="376"/>
    </row>
    <row r="28" spans="1:23" ht="14.25" customHeight="1" x14ac:dyDescent="0.2">
      <c r="A28" s="57" t="s">
        <v>17</v>
      </c>
      <c r="B28" s="57"/>
      <c r="C28" s="57"/>
      <c r="D28" s="57"/>
    </row>
    <row r="29" spans="1:23" s="53" customFormat="1" ht="25.5" customHeight="1" x14ac:dyDescent="0.25">
      <c r="A29" s="377" t="s">
        <v>92</v>
      </c>
      <c r="B29" s="377"/>
      <c r="C29" s="377"/>
      <c r="D29" s="377"/>
    </row>
    <row r="30" spans="1:23" s="53" customFormat="1" ht="42" customHeight="1" x14ac:dyDescent="0.25">
      <c r="A30" s="377" t="s">
        <v>103</v>
      </c>
      <c r="B30" s="377"/>
      <c r="C30" s="377"/>
      <c r="D30" s="377"/>
    </row>
    <row r="31" spans="1:23" ht="45.75" customHeight="1" x14ac:dyDescent="0.2">
      <c r="A31" s="377" t="s">
        <v>101</v>
      </c>
      <c r="B31" s="377"/>
      <c r="C31" s="377"/>
      <c r="D31" s="377"/>
    </row>
    <row r="32" spans="1:23" ht="30.75" customHeight="1" x14ac:dyDescent="0.2">
      <c r="A32" s="377" t="s">
        <v>100</v>
      </c>
      <c r="B32" s="377"/>
      <c r="C32" s="377"/>
      <c r="D32" s="377"/>
    </row>
    <row r="33" spans="1:12" ht="43.15" customHeight="1" x14ac:dyDescent="0.2">
      <c r="A33" s="377" t="s">
        <v>105</v>
      </c>
      <c r="B33" s="377"/>
      <c r="C33" s="377"/>
      <c r="D33" s="377"/>
    </row>
    <row r="34" spans="1:12" ht="30.75" customHeight="1" x14ac:dyDescent="0.2">
      <c r="A34" s="377" t="s">
        <v>106</v>
      </c>
      <c r="B34" s="377"/>
      <c r="C34" s="377"/>
      <c r="D34" s="377"/>
    </row>
    <row r="35" spans="1:12" ht="30.75" customHeight="1" x14ac:dyDescent="0.2">
      <c r="A35" s="400" t="s">
        <v>104</v>
      </c>
      <c r="B35" s="400"/>
      <c r="C35" s="400"/>
      <c r="D35" s="400"/>
    </row>
    <row r="36" spans="1:12" ht="18.75" customHeight="1" x14ac:dyDescent="0.2">
      <c r="A36" s="399" t="s">
        <v>21</v>
      </c>
      <c r="B36" s="399"/>
      <c r="C36" s="399"/>
      <c r="D36" s="16">
        <f>SKUPINA!I10</f>
        <v>0</v>
      </c>
    </row>
    <row r="37" spans="1:12" ht="5.0999999999999996" customHeight="1" x14ac:dyDescent="0.2">
      <c r="A37" s="18"/>
      <c r="B37" s="18"/>
      <c r="C37" s="18"/>
      <c r="H37" s="48"/>
      <c r="I37" s="48"/>
      <c r="J37" s="48"/>
    </row>
    <row r="38" spans="1:12" ht="26.25" customHeight="1" x14ac:dyDescent="0.2">
      <c r="A38" s="398" t="s">
        <v>19</v>
      </c>
      <c r="B38" s="398"/>
      <c r="C38" s="398" t="s">
        <v>20</v>
      </c>
      <c r="D38" s="398"/>
      <c r="H38" s="48"/>
      <c r="I38" s="48"/>
      <c r="J38" s="48"/>
    </row>
    <row r="39" spans="1:12" ht="36" customHeight="1" x14ac:dyDescent="0.2">
      <c r="A39" s="396"/>
      <c r="B39" s="397"/>
      <c r="C39" s="394"/>
      <c r="D39" s="395"/>
      <c r="H39" s="48"/>
      <c r="I39" s="48"/>
      <c r="J39" s="48"/>
      <c r="K39" s="48"/>
    </row>
    <row r="40" spans="1:12" ht="36" customHeight="1" x14ac:dyDescent="0.2">
      <c r="A40" s="396"/>
      <c r="B40" s="397"/>
      <c r="C40" s="394"/>
      <c r="D40" s="395"/>
      <c r="H40" s="48"/>
      <c r="I40" s="48"/>
      <c r="J40" s="48"/>
      <c r="K40" s="48"/>
    </row>
    <row r="41" spans="1:12" ht="36" customHeight="1" x14ac:dyDescent="0.2">
      <c r="A41" s="396"/>
      <c r="B41" s="397"/>
      <c r="C41" s="394"/>
      <c r="D41" s="395"/>
      <c r="H41" s="48"/>
    </row>
    <row r="42" spans="1:12" ht="15" x14ac:dyDescent="0.25">
      <c r="E42"/>
      <c r="F42"/>
      <c r="G42" s="65" t="str">
        <f>IF(B17="","",IF(B17&gt;=250,"4",IF(B17&gt;=50,"3",IF(B17&lt;10,"1","2"))))</f>
        <v>1</v>
      </c>
      <c r="H42" s="65" t="str">
        <f>IF(C17="","",IF(C17&gt;=250,"4",IF(C17&gt;=50,"3",IF(C17&lt;10,"1","2"))))</f>
        <v>1</v>
      </c>
      <c r="I42" s="65" t="str">
        <f>IF(D17="","",IF(D17&gt;=250,"4",IF(D17&gt;=50,"3",IF(D17&lt;10,"1","2"))))</f>
        <v>1</v>
      </c>
      <c r="J42" s="5">
        <f>IFERROR(VALUE(G42),"")</f>
        <v>1</v>
      </c>
      <c r="K42" s="5">
        <f>IFERROR(VALUE(H42),"")</f>
        <v>1</v>
      </c>
      <c r="L42" s="5">
        <f>IFERROR(VALUE(I42),"")</f>
        <v>1</v>
      </c>
    </row>
    <row r="43" spans="1:12" ht="15" x14ac:dyDescent="0.25">
      <c r="E43" t="b">
        <v>1</v>
      </c>
      <c r="F43" t="b">
        <v>1</v>
      </c>
      <c r="G43" s="66"/>
      <c r="H43" s="5"/>
      <c r="I43" s="67"/>
      <c r="J43" s="5">
        <f t="shared" ref="J43:L46" si="0">VALUE(G43)</f>
        <v>0</v>
      </c>
      <c r="K43" s="5">
        <f t="shared" si="0"/>
        <v>0</v>
      </c>
      <c r="L43" s="5">
        <f t="shared" si="0"/>
        <v>0</v>
      </c>
    </row>
    <row r="44" spans="1:12" ht="15" x14ac:dyDescent="0.25">
      <c r="E44" t="b">
        <v>1</v>
      </c>
      <c r="F44" t="b">
        <v>1</v>
      </c>
      <c r="G44" s="66"/>
      <c r="H44" s="5"/>
      <c r="I44" s="67"/>
      <c r="J44" s="5">
        <f t="shared" si="0"/>
        <v>0</v>
      </c>
      <c r="K44" s="5">
        <f t="shared" si="0"/>
        <v>0</v>
      </c>
      <c r="L44" s="5">
        <f t="shared" si="0"/>
        <v>0</v>
      </c>
    </row>
    <row r="45" spans="1:12" ht="15.75" customHeight="1" x14ac:dyDescent="0.25">
      <c r="E45"/>
      <c r="F45"/>
      <c r="G45" s="66"/>
      <c r="H45" s="5"/>
      <c r="I45" s="67"/>
      <c r="J45" s="5">
        <f t="shared" si="0"/>
        <v>0</v>
      </c>
      <c r="K45" s="5">
        <f t="shared" si="0"/>
        <v>0</v>
      </c>
      <c r="L45" s="5">
        <f t="shared" si="0"/>
        <v>0</v>
      </c>
    </row>
    <row r="46" spans="1:12" ht="15" x14ac:dyDescent="0.25">
      <c r="E46"/>
      <c r="F46"/>
      <c r="G46" s="66"/>
      <c r="H46" s="5"/>
      <c r="I46" s="67"/>
      <c r="J46" s="5">
        <f t="shared" si="0"/>
        <v>0</v>
      </c>
      <c r="K46" s="5">
        <f t="shared" si="0"/>
        <v>0</v>
      </c>
      <c r="L46" s="5">
        <f t="shared" si="0"/>
        <v>0</v>
      </c>
    </row>
    <row r="47" spans="1:12" ht="15" x14ac:dyDescent="0.25">
      <c r="E47"/>
      <c r="F47"/>
      <c r="G47" s="65" t="str">
        <f>IF(B19="","",IF(B22&gt;=50000,"4",IF(B22&gt;=10000,"3",IF(B22&lt;2000,"1","2"))))</f>
        <v>1</v>
      </c>
      <c r="H47" s="65" t="str">
        <f>IF(C19="","",IF(C22&gt;=50000,"4",IF(C22&gt;=10000,"3",IF(C22&lt;2000,"1","2"))))</f>
        <v>1</v>
      </c>
      <c r="I47" s="65" t="str">
        <f>IF(D19="","",IF(D22&gt;=50000,"4",IF(D22&gt;=10000,"3",IF(D22&lt;2000,"1","2"))))</f>
        <v>1</v>
      </c>
      <c r="J47" s="5">
        <f t="shared" ref="J47:L48" si="1">IFERROR(VALUE(G47),"")</f>
        <v>1</v>
      </c>
      <c r="K47" s="5">
        <f t="shared" si="1"/>
        <v>1</v>
      </c>
      <c r="L47" s="5">
        <f t="shared" si="1"/>
        <v>1</v>
      </c>
    </row>
    <row r="48" spans="1:12" ht="15.75" customHeight="1" x14ac:dyDescent="0.25">
      <c r="E48"/>
      <c r="F48"/>
      <c r="G48" s="65" t="str">
        <f>IF(B18="","",IF(B21&gt;=43000,"4",IF(B21&gt;=10000,"3",IF(B21&lt;2000,"1","2"))))</f>
        <v>1</v>
      </c>
      <c r="H48" s="65" t="str">
        <f>IF(C18="","",IF(C21&gt;=43000,"4",IF(C21&gt;=10000,"3",IF(C21&lt;2000,"1","2"))))</f>
        <v>1</v>
      </c>
      <c r="I48" s="65" t="str">
        <f>IF(D18="","",IF(D21&gt;=43000,"4",IF(D21&gt;=10000,"3",IF(D21&lt;2000,"1","2"))))</f>
        <v>1</v>
      </c>
      <c r="J48" s="5">
        <f t="shared" si="1"/>
        <v>1</v>
      </c>
      <c r="K48" s="5">
        <f t="shared" si="1"/>
        <v>1</v>
      </c>
      <c r="L48" s="5">
        <f t="shared" si="1"/>
        <v>1</v>
      </c>
    </row>
    <row r="49" spans="5:12" ht="15" x14ac:dyDescent="0.25">
      <c r="E49"/>
      <c r="F49"/>
      <c r="G49" s="68" t="b">
        <f>AND(G42=G47,G47=G48,G47=G42)</f>
        <v>1</v>
      </c>
      <c r="H49" s="68" t="b">
        <f>AND(H42=H47,H47=H48,H47=H42)</f>
        <v>1</v>
      </c>
      <c r="I49" s="68" t="b">
        <f>AND(I42=I47,I47=I48,I47=I42)</f>
        <v>1</v>
      </c>
      <c r="J49"/>
      <c r="K49"/>
      <c r="L49"/>
    </row>
    <row r="50" spans="5:12" ht="15" x14ac:dyDescent="0.25">
      <c r="E50"/>
      <c r="F50"/>
      <c r="G50" s="69">
        <f>IF(G49=FALSE,MAX(MIN($J47:J$48),J$42),J42)</f>
        <v>1</v>
      </c>
      <c r="H50" s="69">
        <f>IF(H49=FALSE,MAX(MIN($K47:K$48),K$42),K42)</f>
        <v>1</v>
      </c>
      <c r="I50" s="69">
        <f>IF(I49=FALSE,MAX(MIN($L47:L$48),L$42),L42)</f>
        <v>1</v>
      </c>
      <c r="J50" s="5">
        <f>IFERROR(VALUE(G50),"")</f>
        <v>1</v>
      </c>
      <c r="K50" s="5">
        <f>(VALUE(H50))</f>
        <v>1</v>
      </c>
      <c r="L50" s="5">
        <f>(VALUE(I50))</f>
        <v>1</v>
      </c>
    </row>
    <row r="51" spans="5:12" ht="15" x14ac:dyDescent="0.25">
      <c r="E51"/>
      <c r="F51"/>
      <c r="G51"/>
      <c r="H51"/>
      <c r="I51"/>
      <c r="J51" s="5"/>
      <c r="K51" s="5"/>
      <c r="L51" s="5"/>
    </row>
    <row r="52" spans="5:12" ht="15.75" customHeight="1" x14ac:dyDescent="0.25">
      <c r="E52"/>
      <c r="F52"/>
      <c r="G52" s="5" t="str">
        <f>IFERROR(IF(J50=1,"DROBNÝ",IF(J50=2,"MALÝ",IF(J50=3,"STŘEDNÍ","VELKÝ"))),"")</f>
        <v>DROBNÝ</v>
      </c>
      <c r="H52" s="5" t="str">
        <f>IFERROR(IF(K50=1,"DROBNÝ",IF(K50=2,"MALÝ",IF(K50=3,"STŘEDNÍ","VELKÝ"))),"")</f>
        <v>DROBNÝ</v>
      </c>
      <c r="I52" s="5" t="str">
        <f>IFERROR(IF(L50=1,"DROBNÝ",IF(L50=2,"MALÝ",IF(L50=3,"STŘEDNÍ","VELKÝ"))),"")</f>
        <v>DROBNÝ</v>
      </c>
      <c r="J52"/>
      <c r="K52" s="6"/>
      <c r="L52" s="5"/>
    </row>
    <row r="53" spans="5:12" ht="15" x14ac:dyDescent="0.25">
      <c r="E53"/>
      <c r="F53"/>
      <c r="G53" s="5"/>
      <c r="H53" s="5"/>
      <c r="I53" s="5"/>
      <c r="J53"/>
      <c r="K53" s="6"/>
      <c r="L53" s="5"/>
    </row>
    <row r="54" spans="5:12" ht="15.75" customHeight="1" x14ac:dyDescent="0.25">
      <c r="E54"/>
      <c r="F54"/>
      <c r="G54" s="72" t="str">
        <f>IFERROR(IF(G52=H52,G52,IF(H52=I52,H52,"nelze určit")),"nelze určit")</f>
        <v>DROBNÝ</v>
      </c>
      <c r="H54" s="5"/>
      <c r="I54" s="5"/>
      <c r="J54"/>
      <c r="K54" s="6"/>
      <c r="L54" s="5"/>
    </row>
    <row r="58" spans="5:12" ht="15.75" customHeight="1" x14ac:dyDescent="0.2"/>
    <row r="66" ht="36" customHeight="1" x14ac:dyDescent="0.2"/>
    <row r="75" ht="12.75" customHeight="1" x14ac:dyDescent="0.2"/>
    <row r="76" ht="17.25" customHeight="1" x14ac:dyDescent="0.2"/>
    <row r="77" ht="7.5" customHeight="1" x14ac:dyDescent="0.2"/>
    <row r="78" ht="27.75" customHeight="1" x14ac:dyDescent="0.2"/>
    <row r="79" ht="38.1" customHeight="1" x14ac:dyDescent="0.2"/>
    <row r="80" ht="38.1" customHeight="1" x14ac:dyDescent="0.2"/>
    <row r="81" ht="38.1" customHeight="1" x14ac:dyDescent="0.2"/>
    <row r="82" ht="46.5" customHeight="1" x14ac:dyDescent="0.2"/>
    <row r="84" ht="24" customHeight="1" x14ac:dyDescent="0.2"/>
    <row r="85" ht="3" customHeight="1" x14ac:dyDescent="0.2"/>
    <row r="86" ht="24" customHeight="1" x14ac:dyDescent="0.2"/>
    <row r="87" ht="3" customHeight="1" x14ac:dyDescent="0.2"/>
    <row r="88" ht="60.75" customHeight="1" x14ac:dyDescent="0.2"/>
    <row r="89" ht="3" customHeight="1" x14ac:dyDescent="0.2"/>
    <row r="90" ht="24.75" customHeight="1" x14ac:dyDescent="0.2"/>
  </sheetData>
  <sheetProtection algorithmName="SHA-512" hashValue="RdKppqT4NREcwXUs8c7Spj36ASDXCKuR5lf1R40gA9AIQm9PeFw0KxpDs+g42qJM3w0SJ/qLjec6ZEbJVo0zwg==" saltValue="eROzM62svUZKLGrvntBMxA==" spinCount="100000" sheet="1" selectLockedCells="1" selectUnlockedCells="1"/>
  <customSheetViews>
    <customSheetView guid="{27EAD798-63F7-457C-B99F-9C97F6EA41D3}" showPageBreaks="1" showGridLines="0" showRowCol="0" printArea="1" hiddenColumns="1">
      <selection activeCell="M17" sqref="M17"/>
      <pageMargins left="0.82677165354330717" right="0.55118110236220474" top="0.55118110236220474" bottom="0.67" header="0.31496062992125984" footer="0.31496062992125984"/>
      <pageSetup paperSize="9" scale="99" orientation="portrait" r:id="rId1"/>
      <headerFooter>
        <oddHeader>&amp;C&amp;"-,Tučné"Prohlášení o údajích týkajících k velikosti podnikatele ve vztahu k produktům ČMZRB, a.s.</oddHeader>
        <oddFooter>&amp;LPlatné od: &amp;D&amp;C&amp;P/&amp;N</oddFooter>
      </headerFooter>
    </customSheetView>
  </customSheetViews>
  <mergeCells count="26">
    <mergeCell ref="C41:D41"/>
    <mergeCell ref="A41:B41"/>
    <mergeCell ref="C38:D38"/>
    <mergeCell ref="A31:D31"/>
    <mergeCell ref="A30:D30"/>
    <mergeCell ref="A36:C36"/>
    <mergeCell ref="C39:D39"/>
    <mergeCell ref="C40:D40"/>
    <mergeCell ref="A40:B40"/>
    <mergeCell ref="A39:B39"/>
    <mergeCell ref="A38:B38"/>
    <mergeCell ref="A32:D32"/>
    <mergeCell ref="A33:D33"/>
    <mergeCell ref="A34:D34"/>
    <mergeCell ref="A35:D35"/>
    <mergeCell ref="A1:D1"/>
    <mergeCell ref="A27:D27"/>
    <mergeCell ref="A29:D29"/>
    <mergeCell ref="B12:D12"/>
    <mergeCell ref="B20:D20"/>
    <mergeCell ref="B16:D16"/>
    <mergeCell ref="A7:C7"/>
    <mergeCell ref="A9:D9"/>
    <mergeCell ref="A5:C5"/>
    <mergeCell ref="B3:D3"/>
    <mergeCell ref="A6:C6"/>
  </mergeCells>
  <conditionalFormatting sqref="B26">
    <cfRule type="expression" dxfId="8" priority="4" stopIfTrue="1">
      <formula>$B$13:$C$15=""</formula>
    </cfRule>
    <cfRule type="expression" dxfId="7" priority="5" stopIfTrue="1">
      <formula>AND($B$26="nelze určit")</formula>
    </cfRule>
  </conditionalFormatting>
  <conditionalFormatting sqref="B21:D22">
    <cfRule type="expression" dxfId="6" priority="9" stopIfTrue="1">
      <formula>AND(B21=0)</formula>
    </cfRule>
  </conditionalFormatting>
  <conditionalFormatting sqref="D13:D15">
    <cfRule type="expression" dxfId="5" priority="1">
      <formula>$B$26="nelze určit"</formula>
    </cfRule>
  </conditionalFormatting>
  <conditionalFormatting sqref="D17:D19">
    <cfRule type="expression" dxfId="4" priority="8" stopIfTrue="1">
      <formula>($B$24=$C$24)</formula>
    </cfRule>
  </conditionalFormatting>
  <dataValidations xWindow="1164" yWindow="547" count="14">
    <dataValidation allowBlank="1" showInputMessage="1" showErrorMessage="1" promptTitle="Obchodní firma/Jméno FOP" prompt="Zadejte přesný název právnické osoby dle obchodního rejstříku, případně jméno fyzické osoby &quot;podnikající&quot;. " sqref="B3" xr:uid="{00000000-0002-0000-0100-000000000000}"/>
    <dataValidation type="custom" errorStyle="information" allowBlank="1" showInputMessage="1" showErrorMessage="1" errorTitle="Limit:" error="Překročen limit maximální výše Aktiv/Majetku pro daný rok pro splnění Definice malého a středního podniku dle Doporučení." sqref="B25:D25" xr:uid="{00000000-0002-0000-0100-000001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B23:D23" xr:uid="{00000000-0002-0000-0100-000002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E43" xr:uid="{00000000-0002-0000-0100-000003000000}">
      <formula1>E43="PRAVDA"</formula1>
    </dataValidation>
    <dataValidation allowBlank="1" showInputMessage="1" showErrorMessage="1" promptTitle="Identifikační číslo" prompt="Zadejte identifikační číslo právnické osoby/fyzické osoby &quot;podnikající&quot;" sqref="D5" xr:uid="{00000000-0002-0000-0100-000004000000}"/>
    <dataValidation allowBlank="1" showInputMessage="1" showErrorMessage="1" promptTitle="Datum vzniku podnikatele" prompt="Uveďte konrétní datum vzniku podnikaktele." sqref="D6" xr:uid="{00000000-0002-0000-0100-000005000000}"/>
    <dataValidation allowBlank="1" showInputMessage="1" showErrorMessage="1" promptTitle="Počet zaměsnanců - Žadatel" prompt="Uveďte 100% všech zaměstnanců pouze za Žadatele o úvěr/záruku  (uvádí se tzv. přepočtený počet zaměstnanců za poslední uzavřené účetní obodbí. Hodnota se sečte s počtem zaměstnanců z Listu Skupina." sqref="B13" xr:uid="{00000000-0002-0000-0100-000006000000}"/>
    <dataValidation allowBlank="1" showInputMessage="1" showErrorMessage="1" promptTitle="Výše Aktiv/majetku" prompt="Uveďte 100% hodnoty aktiv nebo majetku (daňová evidence) pouze za Žadatele o úvěr/záruku. (blíže viz. doporučený postup nebo info na www.nrb.cz) . Hodnota se sečte s výši aktiv(/majetku z listu Skupina." sqref="D14" xr:uid="{00000000-0002-0000-0100-000007000000}"/>
    <dataValidation allowBlank="1" showInputMessage="1" showErrorMessage="1" promptTitle="Výše Obratu/Příjmu" prompt="Uveďte 100% hodnoty Obratu nebo Příjmu (daňová evidence) pouze za Žadatele o úvěr/záruku. (blíže viz. doporučený postup nebo info na www.nrb.cz) . Hodnota se sečte s výši aktiv(/majetku z listu Skupina." sqref="D15" xr:uid="{00000000-0002-0000-0100-000008000000}"/>
    <dataValidation allowBlank="1" showInputMessage="1" showErrorMessage="1" promptTitle="Výše Obratu/Příjmu" prompt="Uveďte 100% hodnoty Obratu nebo příjmu (daňová evidence) pouze za Žadatele o úvěr/záruku za před-poslední uzavřené účetní období . Hodnota se sečte s výši aktiv(/majetku z listu Skupina." sqref="C15" xr:uid="{00000000-0002-0000-0100-000009000000}"/>
    <dataValidation allowBlank="1" showInputMessage="1" showErrorMessage="1" promptTitle="Výše Obratu/Příjmu" prompt="Uveďte 100% hodnoty Obratu nebo Příjmu (daňová evidence) pouze za Žadatele o úvěr/záruku za poslední uzavřené účetní období. Hodnota se sečte s výši aktiv(/majetku z listu Skupina." sqref="B15" xr:uid="{00000000-0002-0000-0100-00000A000000}"/>
    <dataValidation allowBlank="1" showInputMessage="1" showErrorMessage="1" promptTitle="Předchozí účetní bdobí" prompt="Uveďte 100% všech zaměstnanců pouze za Žadatele o úvěr/záruku  (uvádí se tzv. přepočtený počet zaměstnanců za pře-dposlední uzavřené účetní obodbí. Hodnota se sečte s počtem zaměstnanců z Listu Skupina." sqref="C13" xr:uid="{00000000-0002-0000-0100-00000B000000}"/>
    <dataValidation allowBlank="1" showInputMessage="1" showErrorMessage="1" promptTitle="Výše Aktiv/majetku" prompt="Uveďte 100% hodnoty aktiv nebo majetku (daňová evidence) pouze za Žadatele o úvěr/záruku za poslední uzavřené účetní období. Hodnota se sečte s výši aktiv(/majetku z listu Skupina." sqref="B14" xr:uid="{00000000-0002-0000-0100-00000C000000}"/>
    <dataValidation allowBlank="1" showInputMessage="1" showErrorMessage="1" promptTitle="Výše Aktiv/majetku" prompt="Uveďte 100% hodnoty aktiv nebo majetku (daňová evidence) pouze za Žadatele o úvěr/záruku za před-poslední uzavřené účetní období . Hodnota se sečte s výši aktiv(/majetku z listu Skupina." sqref="C14" xr:uid="{00000000-0002-0000-0100-00000D000000}"/>
  </dataValidations>
  <pageMargins left="0.82677165354330717" right="0.55118110236220474" top="0.94488188976377963" bottom="0.6692913385826772" header="0.31496062992125984" footer="0.31496062992125984"/>
  <pageSetup paperSize="9" scale="78" orientation="portrait" r:id="rId2"/>
  <headerFooter scaleWithDoc="0">
    <oddHeader>&amp;L&amp;G</oddHeader>
    <oddFooter>&amp;L&amp;"Arial,Obyčejné"&amp;6Verze šablony 1.2</oddFooter>
  </headerFooter>
  <legacyDrawingHF r:id="rId3"/>
  <extLst>
    <ext xmlns:x14="http://schemas.microsoft.com/office/spreadsheetml/2009/9/main" uri="{CCE6A557-97BC-4b89-ADB6-D9C93CAAB3DF}">
      <x14:dataValidations xmlns:xm="http://schemas.microsoft.com/office/excel/2006/main" xWindow="1164" yWindow="547" count="1">
        <x14:dataValidation type="list" allowBlank="1" showInputMessage="1" showErrorMessage="1" xr:uid="{00000000-0002-0000-0100-00000E000000}">
          <x14:formula1>
            <xm:f>'Výpočty MSP'!$B$5:$B$6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3" tint="0.39997558519241921"/>
  </sheetPr>
  <dimension ref="B1:AA29"/>
  <sheetViews>
    <sheetView showGridLines="0" topLeftCell="A19" zoomScaleNormal="100" zoomScaleSheetLayoutView="145" workbookViewId="0">
      <selection activeCell="F6" sqref="F6"/>
    </sheetView>
  </sheetViews>
  <sheetFormatPr defaultColWidth="9.140625" defaultRowHeight="12" x14ac:dyDescent="0.2"/>
  <cols>
    <col min="1" max="1" width="2.28515625" style="8" customWidth="1"/>
    <col min="2" max="2" width="86.140625" style="8" customWidth="1"/>
    <col min="3" max="16384" width="9.140625" style="8"/>
  </cols>
  <sheetData>
    <row r="1" spans="2:27" ht="12.75" thickBot="1" x14ac:dyDescent="0.25"/>
    <row r="2" spans="2:27" ht="31.9" customHeight="1" x14ac:dyDescent="0.2">
      <c r="B2" s="173" t="s">
        <v>22</v>
      </c>
      <c r="C2" s="167"/>
      <c r="D2" s="19"/>
      <c r="E2" s="19"/>
      <c r="F2" s="19"/>
      <c r="G2" s="19"/>
      <c r="H2" s="19"/>
      <c r="I2" s="19"/>
      <c r="J2" s="19"/>
      <c r="K2" s="20"/>
      <c r="L2" s="20"/>
      <c r="M2" s="20"/>
      <c r="N2" s="20"/>
      <c r="O2" s="20"/>
      <c r="P2" s="20"/>
      <c r="Q2" s="20"/>
      <c r="R2" s="20"/>
      <c r="S2" s="20"/>
      <c r="T2" s="20"/>
      <c r="U2" s="20"/>
      <c r="V2" s="20"/>
      <c r="W2" s="20"/>
      <c r="X2" s="20"/>
      <c r="Y2" s="20"/>
      <c r="Z2" s="20"/>
      <c r="AA2" s="20"/>
    </row>
    <row r="3" spans="2:27" ht="61.15" customHeight="1" x14ac:dyDescent="0.2">
      <c r="B3" s="177" t="s">
        <v>206</v>
      </c>
      <c r="C3" s="168"/>
    </row>
    <row r="4" spans="2:27" ht="19.899999999999999" customHeight="1" x14ac:dyDescent="0.2">
      <c r="B4" s="207" t="s">
        <v>207</v>
      </c>
      <c r="C4" s="168"/>
    </row>
    <row r="5" spans="2:27" ht="22.9" customHeight="1" x14ac:dyDescent="0.2">
      <c r="B5" s="175" t="s">
        <v>164</v>
      </c>
      <c r="C5" s="170"/>
    </row>
    <row r="6" spans="2:27" ht="56.45" customHeight="1" x14ac:dyDescent="0.2">
      <c r="B6" s="177" t="s">
        <v>173</v>
      </c>
      <c r="C6" s="170"/>
      <c r="D6" s="17"/>
      <c r="E6" s="17"/>
    </row>
    <row r="7" spans="2:27" ht="45" customHeight="1" x14ac:dyDescent="0.2">
      <c r="B7" s="178" t="s">
        <v>174</v>
      </c>
      <c r="C7" s="170"/>
      <c r="D7" s="17"/>
      <c r="E7" s="17"/>
    </row>
    <row r="8" spans="2:27" ht="22.9" customHeight="1" x14ac:dyDescent="0.2">
      <c r="B8" s="175" t="s">
        <v>165</v>
      </c>
      <c r="C8" s="170"/>
      <c r="D8" s="17"/>
      <c r="E8" s="17"/>
    </row>
    <row r="9" spans="2:27" ht="58.15" customHeight="1" x14ac:dyDescent="0.2">
      <c r="B9" s="177" t="s">
        <v>175</v>
      </c>
      <c r="C9" s="169"/>
      <c r="D9" s="63"/>
      <c r="E9" s="172"/>
      <c r="F9" s="63"/>
      <c r="G9" s="63"/>
      <c r="H9" s="63"/>
      <c r="I9" s="63"/>
      <c r="J9" s="63"/>
    </row>
    <row r="10" spans="2:27" ht="27" customHeight="1" x14ac:dyDescent="0.2">
      <c r="B10" s="177" t="s">
        <v>24</v>
      </c>
      <c r="C10" s="171"/>
      <c r="D10" s="166"/>
      <c r="E10" s="166"/>
      <c r="F10" s="166"/>
      <c r="G10" s="166"/>
      <c r="H10" s="166"/>
      <c r="I10" s="166"/>
      <c r="J10" s="166"/>
      <c r="K10" s="166"/>
    </row>
    <row r="11" spans="2:27" ht="21" customHeight="1" x14ac:dyDescent="0.2">
      <c r="B11" s="178" t="s">
        <v>25</v>
      </c>
      <c r="C11" s="169"/>
      <c r="D11" s="63"/>
      <c r="E11" s="63"/>
      <c r="F11" s="63"/>
      <c r="G11" s="63"/>
      <c r="H11" s="63"/>
      <c r="I11" s="63"/>
      <c r="J11" s="63"/>
    </row>
    <row r="12" spans="2:27" ht="22.9" customHeight="1" x14ac:dyDescent="0.2">
      <c r="B12" s="175" t="s">
        <v>166</v>
      </c>
      <c r="C12" s="169"/>
      <c r="D12" s="63"/>
      <c r="E12" s="63"/>
      <c r="F12" s="63"/>
      <c r="G12" s="63"/>
      <c r="H12" s="63"/>
      <c r="I12" s="63"/>
      <c r="J12" s="63"/>
    </row>
    <row r="13" spans="2:27" ht="21" customHeight="1" x14ac:dyDescent="0.2">
      <c r="B13" s="177" t="s">
        <v>176</v>
      </c>
      <c r="C13" s="169"/>
      <c r="D13" s="63"/>
      <c r="E13" s="63"/>
      <c r="F13" s="63"/>
      <c r="G13" s="63"/>
      <c r="H13" s="63"/>
      <c r="I13" s="63"/>
      <c r="J13" s="63"/>
    </row>
    <row r="14" spans="2:27" ht="46.9" customHeight="1" x14ac:dyDescent="0.2">
      <c r="B14" s="176" t="s">
        <v>26</v>
      </c>
      <c r="C14" s="171"/>
      <c r="D14" s="64"/>
      <c r="E14" s="64"/>
      <c r="F14" s="64"/>
      <c r="G14" s="64"/>
      <c r="H14" s="49"/>
      <c r="I14" s="49"/>
      <c r="J14" s="49"/>
      <c r="K14" s="49"/>
      <c r="L14" s="49"/>
      <c r="M14" s="49"/>
    </row>
    <row r="15" spans="2:27" ht="22.9" customHeight="1" x14ac:dyDescent="0.2">
      <c r="B15" s="175" t="s">
        <v>167</v>
      </c>
      <c r="C15" s="171"/>
      <c r="D15" s="166"/>
      <c r="E15" s="174"/>
      <c r="F15" s="166"/>
      <c r="G15" s="166"/>
      <c r="H15" s="166"/>
      <c r="I15" s="166"/>
      <c r="J15" s="166"/>
      <c r="K15" s="166"/>
      <c r="L15" s="166"/>
      <c r="M15" s="166"/>
    </row>
    <row r="16" spans="2:27" ht="42" customHeight="1" x14ac:dyDescent="0.2">
      <c r="B16" s="176" t="s">
        <v>177</v>
      </c>
      <c r="C16" s="171"/>
      <c r="D16" s="63"/>
      <c r="E16" s="63"/>
      <c r="F16" s="63"/>
      <c r="G16" s="63"/>
      <c r="H16" s="63"/>
      <c r="I16" s="63"/>
      <c r="J16" s="63"/>
    </row>
    <row r="17" spans="2:10" ht="22.9" customHeight="1" x14ac:dyDescent="0.2">
      <c r="B17" s="175" t="s">
        <v>168</v>
      </c>
      <c r="C17" s="169"/>
      <c r="D17" s="63"/>
      <c r="E17" s="63"/>
      <c r="F17" s="63"/>
      <c r="G17" s="63"/>
      <c r="H17" s="63"/>
      <c r="I17" s="63"/>
      <c r="J17" s="63"/>
    </row>
    <row r="18" spans="2:10" ht="55.9" customHeight="1" x14ac:dyDescent="0.2">
      <c r="B18" s="176" t="s">
        <v>178</v>
      </c>
      <c r="C18" s="171"/>
      <c r="D18" s="64"/>
      <c r="E18" s="64"/>
      <c r="F18" s="64"/>
      <c r="G18" s="64"/>
      <c r="H18" s="63"/>
      <c r="I18" s="63"/>
      <c r="J18" s="63"/>
    </row>
    <row r="19" spans="2:10" ht="22.9" customHeight="1" x14ac:dyDescent="0.2">
      <c r="B19" s="175" t="s">
        <v>169</v>
      </c>
      <c r="C19" s="169"/>
      <c r="D19" s="63"/>
      <c r="E19" s="63"/>
      <c r="F19" s="63"/>
      <c r="G19" s="63"/>
      <c r="H19" s="63"/>
      <c r="I19" s="63"/>
      <c r="J19" s="63"/>
    </row>
    <row r="20" spans="2:10" ht="51.6" customHeight="1" x14ac:dyDescent="0.2">
      <c r="B20" s="176" t="s">
        <v>179</v>
      </c>
      <c r="C20" s="169"/>
      <c r="D20" s="63"/>
      <c r="E20" s="63"/>
      <c r="F20" s="63"/>
      <c r="G20" s="63"/>
      <c r="H20" s="63"/>
      <c r="I20" s="63"/>
      <c r="J20" s="63"/>
    </row>
    <row r="21" spans="2:10" ht="22.9" customHeight="1" x14ac:dyDescent="0.2">
      <c r="B21" s="175" t="s">
        <v>170</v>
      </c>
      <c r="C21" s="169"/>
      <c r="D21" s="63"/>
      <c r="E21" s="63"/>
      <c r="F21" s="63"/>
      <c r="G21" s="63"/>
      <c r="H21" s="63"/>
      <c r="I21" s="63"/>
      <c r="J21" s="63"/>
    </row>
    <row r="22" spans="2:10" ht="52.15" customHeight="1" x14ac:dyDescent="0.2">
      <c r="B22" s="176" t="s">
        <v>180</v>
      </c>
      <c r="C22" s="169"/>
      <c r="D22" s="63"/>
      <c r="E22" s="63"/>
      <c r="F22" s="63"/>
      <c r="G22" s="63"/>
      <c r="H22" s="63"/>
      <c r="I22" s="63"/>
      <c r="J22" s="63"/>
    </row>
    <row r="23" spans="2:10" ht="22.9" customHeight="1" x14ac:dyDescent="0.2">
      <c r="B23" s="175" t="s">
        <v>171</v>
      </c>
      <c r="C23" s="169"/>
      <c r="D23" s="63"/>
      <c r="E23" s="63"/>
      <c r="F23" s="63"/>
      <c r="G23" s="63"/>
      <c r="H23" s="63"/>
      <c r="I23" s="63"/>
      <c r="J23" s="63"/>
    </row>
    <row r="24" spans="2:10" ht="85.9" customHeight="1" x14ac:dyDescent="0.2">
      <c r="B24" s="176" t="s">
        <v>181</v>
      </c>
      <c r="C24" s="169"/>
      <c r="D24" s="63"/>
      <c r="E24" s="63"/>
      <c r="F24" s="63"/>
      <c r="G24" s="63"/>
      <c r="H24" s="63"/>
      <c r="I24" s="63"/>
      <c r="J24" s="63"/>
    </row>
    <row r="25" spans="2:10" ht="22.9" customHeight="1" x14ac:dyDescent="0.2">
      <c r="B25" s="175" t="s">
        <v>172</v>
      </c>
      <c r="C25" s="168"/>
    </row>
    <row r="26" spans="2:10" ht="54" customHeight="1" thickBot="1" x14ac:dyDescent="0.25">
      <c r="B26" s="179" t="s">
        <v>182</v>
      </c>
      <c r="C26" s="168"/>
    </row>
    <row r="27" spans="2:10" x14ac:dyDescent="0.2">
      <c r="B27" s="168"/>
      <c r="C27" s="168"/>
    </row>
    <row r="28" spans="2:10" x14ac:dyDescent="0.2">
      <c r="B28" s="168"/>
      <c r="C28" s="168"/>
    </row>
    <row r="29" spans="2:10" x14ac:dyDescent="0.2">
      <c r="B29" s="168"/>
      <c r="C29" s="168"/>
    </row>
  </sheetData>
  <sheetProtection algorithmName="SHA-512" hashValue="YNmDdn5lSHIo8VAmjetnncf3lKS+XUXc+p+LX3eUPM0F/YkGZhEHLveJPkOelEmBgwYbPNhMj95lI04VtfyI2Q==" saltValue="wFDolBdR+byLYt3ghA4UFg==" spinCount="100000" sheet="1" objects="1" scenarios="1"/>
  <hyperlinks>
    <hyperlink ref="B4" r:id="rId1" xr:uid="{00000000-0004-0000-02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tabColor rgb="FFFFFF00"/>
  </sheetPr>
  <dimension ref="A1:R94"/>
  <sheetViews>
    <sheetView showFormulas="1" topLeftCell="A7" zoomScale="70" zoomScaleNormal="70" workbookViewId="0">
      <selection activeCell="A25" sqref="A25"/>
    </sheetView>
  </sheetViews>
  <sheetFormatPr defaultColWidth="9.140625" defaultRowHeight="15" x14ac:dyDescent="0.25"/>
  <cols>
    <col min="1" max="1" width="9.140625" style="21"/>
    <col min="2" max="2" width="41" style="21" customWidth="1"/>
    <col min="3" max="4" width="12.5703125" style="21" customWidth="1"/>
    <col min="5" max="5" width="9.140625" style="21"/>
    <col min="6" max="6" width="9.85546875" style="21" customWidth="1"/>
    <col min="7" max="7" width="32.7109375" style="21" customWidth="1"/>
    <col min="8" max="8" width="23.85546875" style="21" customWidth="1"/>
    <col min="9" max="9" width="10.28515625" style="21" customWidth="1"/>
    <col min="10" max="16384" width="9.140625" style="21"/>
  </cols>
  <sheetData>
    <row r="1" spans="1:10" hidden="1" x14ac:dyDescent="0.25"/>
    <row r="2" spans="1:10" hidden="1" x14ac:dyDescent="0.25">
      <c r="B2" s="22"/>
      <c r="C2" s="401"/>
      <c r="D2" s="402"/>
      <c r="E2" s="403"/>
    </row>
    <row r="3" spans="1:10" hidden="1" x14ac:dyDescent="0.25">
      <c r="B3" s="22"/>
      <c r="C3" s="23"/>
      <c r="F3" s="24"/>
      <c r="I3" s="25"/>
    </row>
    <row r="4" spans="1:10" hidden="1" x14ac:dyDescent="0.25">
      <c r="B4" s="22"/>
      <c r="C4" s="26"/>
      <c r="D4" s="27"/>
    </row>
    <row r="5" spans="1:10" hidden="1" x14ac:dyDescent="0.25"/>
    <row r="6" spans="1:10" hidden="1" x14ac:dyDescent="0.25"/>
    <row r="7" spans="1:10" x14ac:dyDescent="0.25">
      <c r="B7" s="22"/>
      <c r="C7" s="401"/>
      <c r="D7" s="402"/>
      <c r="E7" s="403"/>
    </row>
    <row r="8" spans="1:10" x14ac:dyDescent="0.25">
      <c r="B8" s="22"/>
      <c r="C8" s="23"/>
      <c r="F8" s="24">
        <f ca="1">TODAY()</f>
        <v>46041</v>
      </c>
      <c r="I8" s="25"/>
    </row>
    <row r="9" spans="1:10" x14ac:dyDescent="0.25">
      <c r="B9" s="22" t="s">
        <v>27</v>
      </c>
      <c r="C9" s="80" t="e">
        <f>#REF!</f>
        <v>#REF!</v>
      </c>
      <c r="D9" s="27" t="s">
        <v>28</v>
      </c>
    </row>
    <row r="12" spans="1:10" x14ac:dyDescent="0.25">
      <c r="C12" s="28" t="s">
        <v>29</v>
      </c>
      <c r="G12" s="29" t="s">
        <v>30</v>
      </c>
      <c r="H12" s="29" t="s">
        <v>31</v>
      </c>
    </row>
    <row r="13" spans="1:10" x14ac:dyDescent="0.25">
      <c r="B13" s="22" t="s">
        <v>32</v>
      </c>
      <c r="C13" s="30" t="s">
        <v>2</v>
      </c>
      <c r="F13" s="21" t="s">
        <v>33</v>
      </c>
      <c r="G13" s="29"/>
      <c r="H13" s="29" t="e">
        <f>IF(OR(C15="v.o.s.",C15="k.s."),D21-1,IF(AND(C13="ano",C14&lt;=1095),D21-1,IF(D21&lt;0,D21+1,0.5*(D22+D23))))</f>
        <v>#REF!</v>
      </c>
      <c r="J13" s="21" t="s">
        <v>34</v>
      </c>
    </row>
    <row r="14" spans="1:10" x14ac:dyDescent="0.25">
      <c r="B14" s="22" t="s">
        <v>35</v>
      </c>
      <c r="C14" s="31" t="e">
        <f ca="1">F8-C9</f>
        <v>#REF!</v>
      </c>
      <c r="F14" s="21" t="s">
        <v>36</v>
      </c>
      <c r="G14" s="29"/>
      <c r="H14" s="29" t="e">
        <f>IF(OR(C15="jiná",C15="s.r.o.",C15="a.s."),D21-1,IF(AND(C13="ano",C14&lt;=1095),D21-1,IF(D21&lt;0,D21+1,(D21-D29-D24)*0.5)))</f>
        <v>#REF!</v>
      </c>
      <c r="J14" s="21" t="s">
        <v>34</v>
      </c>
    </row>
    <row r="15" spans="1:10" x14ac:dyDescent="0.25">
      <c r="B15" s="22" t="s">
        <v>37</v>
      </c>
      <c r="C15" s="30" t="e">
        <f>#REF!</f>
        <v>#REF!</v>
      </c>
      <c r="F15" s="21" t="s">
        <v>39</v>
      </c>
      <c r="G15" s="29">
        <f>IF(C13="ano",0,IF(C21&lt;=0,100,C25/C21))</f>
        <v>0</v>
      </c>
      <c r="H15" s="29">
        <f>IF(C13="ano",0,IF(D21&lt;=0,100,D25/D21))</f>
        <v>0</v>
      </c>
      <c r="J15" s="21" t="s">
        <v>40</v>
      </c>
    </row>
    <row r="16" spans="1:10" x14ac:dyDescent="0.25">
      <c r="A16" s="21" t="s">
        <v>41</v>
      </c>
      <c r="B16" s="22" t="s">
        <v>42</v>
      </c>
      <c r="C16" s="30" t="e">
        <f>#REF!</f>
        <v>#REF!</v>
      </c>
      <c r="F16" s="21" t="s">
        <v>43</v>
      </c>
      <c r="G16" s="29" t="e">
        <f>IF(C27&lt;=0,"100",IF(C13="ne",(C28+C27+C26)/C27,"100"))</f>
        <v>#REF!</v>
      </c>
      <c r="H16" s="29" t="e">
        <f>IF(D27&lt;=0,"100",IF(C13="ne",(D28+D27+D26)/D27,"100"))</f>
        <v>#REF!</v>
      </c>
      <c r="J16" s="21" t="s">
        <v>44</v>
      </c>
    </row>
    <row r="17" spans="1:18" x14ac:dyDescent="0.25">
      <c r="A17" s="21" t="s">
        <v>45</v>
      </c>
      <c r="B17" s="22" t="s">
        <v>46</v>
      </c>
      <c r="C17" s="30" t="e">
        <f>#REF!</f>
        <v>#REF!</v>
      </c>
    </row>
    <row r="18" spans="1:18" x14ac:dyDescent="0.25">
      <c r="F18" s="32" t="s">
        <v>47</v>
      </c>
    </row>
    <row r="19" spans="1:18" x14ac:dyDescent="0.25">
      <c r="C19" s="404" t="s">
        <v>48</v>
      </c>
      <c r="D19" s="404"/>
      <c r="F19" s="21" t="s">
        <v>49</v>
      </c>
      <c r="G19" s="21" t="s">
        <v>50</v>
      </c>
    </row>
    <row r="20" spans="1:18" x14ac:dyDescent="0.25">
      <c r="B20" s="33" t="s">
        <v>51</v>
      </c>
      <c r="C20" s="34" t="e">
        <f>D20-1</f>
        <v>#REF!</v>
      </c>
      <c r="D20" s="35" t="e">
        <f>#REF!</f>
        <v>#REF!</v>
      </c>
      <c r="F20" s="21" t="s">
        <v>52</v>
      </c>
      <c r="G20" s="21" t="s">
        <v>53</v>
      </c>
    </row>
    <row r="21" spans="1:18" x14ac:dyDescent="0.25">
      <c r="A21" s="33" t="s">
        <v>54</v>
      </c>
      <c r="B21" s="22" t="s">
        <v>55</v>
      </c>
      <c r="C21" s="36" t="e">
        <f>#REF!</f>
        <v>#REF!</v>
      </c>
      <c r="D21" s="36" t="e">
        <f>#REF!</f>
        <v>#REF!</v>
      </c>
      <c r="E21" s="21" t="s">
        <v>83</v>
      </c>
      <c r="R21" s="21" t="s">
        <v>84</v>
      </c>
    </row>
    <row r="22" spans="1:18" x14ac:dyDescent="0.25">
      <c r="B22" s="22" t="s">
        <v>56</v>
      </c>
      <c r="C22" s="36" t="e">
        <f>#REF!</f>
        <v>#REF!</v>
      </c>
      <c r="D22" s="36" t="e">
        <f>#REF!</f>
        <v>#REF!</v>
      </c>
      <c r="E22" s="21" t="s">
        <v>83</v>
      </c>
      <c r="F22" s="37" t="s">
        <v>33</v>
      </c>
      <c r="G22" s="37" t="s">
        <v>36</v>
      </c>
      <c r="H22" s="37" t="s">
        <v>57</v>
      </c>
      <c r="I22" s="37" t="s">
        <v>58</v>
      </c>
      <c r="J22" s="37" t="s">
        <v>59</v>
      </c>
      <c r="K22" s="38"/>
    </row>
    <row r="23" spans="1:18" x14ac:dyDescent="0.25">
      <c r="B23" s="22" t="s">
        <v>60</v>
      </c>
      <c r="C23" s="36" t="e">
        <f>#REF!</f>
        <v>#REF!</v>
      </c>
      <c r="D23" s="36" t="e">
        <f>#REF!</f>
        <v>#REF!</v>
      </c>
      <c r="E23" s="21" t="s">
        <v>83</v>
      </c>
      <c r="F23" s="37" t="e">
        <f ca="1">IF(G45="není v obtížích","ne","ano")</f>
        <v>#REF!</v>
      </c>
      <c r="G23" s="37" t="e">
        <f ca="1">IF(G46="není v obtížích","ne","ano")</f>
        <v>#REF!</v>
      </c>
      <c r="H23" s="37" t="e">
        <f>IF(G49="není v obtížích","ne","ano")</f>
        <v>#REF!</v>
      </c>
      <c r="I23" s="37" t="e">
        <f>IF(G50="není v obtížích","ne","ano")</f>
        <v>#REF!</v>
      </c>
      <c r="J23" s="37" t="e">
        <f>IF(G51="není v obtížích","ne","ano")</f>
        <v>#REF!</v>
      </c>
      <c r="K23" s="38"/>
    </row>
    <row r="24" spans="1:18" x14ac:dyDescent="0.25">
      <c r="B24" s="22" t="s">
        <v>61</v>
      </c>
      <c r="C24" s="36" t="e">
        <f>#REF!</f>
        <v>#REF!</v>
      </c>
      <c r="D24" s="36" t="e">
        <f>#REF!</f>
        <v>#REF!</v>
      </c>
      <c r="R24" s="21" t="s">
        <v>84</v>
      </c>
    </row>
    <row r="25" spans="1:18" ht="15.75" thickBot="1" x14ac:dyDescent="0.3">
      <c r="B25" s="39" t="s">
        <v>62</v>
      </c>
      <c r="C25" s="36" t="e">
        <f>#REF!</f>
        <v>#REF!</v>
      </c>
      <c r="D25" s="36" t="e">
        <f>#REF!</f>
        <v>#REF!</v>
      </c>
      <c r="F25" s="40" t="s">
        <v>63</v>
      </c>
      <c r="G25" s="40"/>
      <c r="H25" s="40"/>
      <c r="I25" s="41" t="e">
        <f>IF(OR(H13&gt;D21,H14&gt;D21,AND(G15&gt;7.5,H15&gt;7.5,G16&lt;1,H16&lt;1),C16="ano",C17="ano"),"se jedná",IF(AND(C21="",H16&lt;1,H15&gt;7.5),"se jedná","se nejedná"))</f>
        <v>#REF!</v>
      </c>
      <c r="J25" s="40" t="s">
        <v>64</v>
      </c>
      <c r="K25" s="40"/>
    </row>
    <row r="26" spans="1:18" x14ac:dyDescent="0.25">
      <c r="A26" s="33" t="s">
        <v>65</v>
      </c>
      <c r="B26" s="42" t="s">
        <v>66</v>
      </c>
      <c r="C26" s="36" t="e">
        <f>#REF!</f>
        <v>#REF!</v>
      </c>
      <c r="D26" s="36" t="e">
        <f>#REF!</f>
        <v>#REF!</v>
      </c>
    </row>
    <row r="27" spans="1:18" x14ac:dyDescent="0.25">
      <c r="B27" s="22" t="s">
        <v>67</v>
      </c>
      <c r="C27" s="36" t="e">
        <f>#REF!</f>
        <v>#REF!</v>
      </c>
      <c r="D27" s="36" t="e">
        <f>#REF!</f>
        <v>#REF!</v>
      </c>
      <c r="F27" s="43" t="s">
        <v>68</v>
      </c>
      <c r="H27" s="405"/>
      <c r="I27" s="406"/>
      <c r="J27" s="406"/>
      <c r="K27" s="406"/>
      <c r="L27" s="406"/>
      <c r="M27" s="406"/>
      <c r="N27" s="406"/>
      <c r="O27" s="406"/>
      <c r="P27" s="407"/>
    </row>
    <row r="28" spans="1:18" x14ac:dyDescent="0.25">
      <c r="B28" s="22" t="s">
        <v>69</v>
      </c>
      <c r="C28" s="36" t="e">
        <f>#REF!</f>
        <v>#REF!</v>
      </c>
      <c r="D28" s="36" t="e">
        <f>#REF!</f>
        <v>#REF!</v>
      </c>
      <c r="H28" s="408"/>
      <c r="I28" s="409"/>
      <c r="J28" s="409"/>
      <c r="K28" s="409"/>
      <c r="L28" s="409"/>
      <c r="M28" s="409"/>
      <c r="N28" s="409"/>
      <c r="O28" s="409"/>
      <c r="P28" s="410"/>
      <c r="Q28" s="44"/>
      <c r="R28" s="44"/>
    </row>
    <row r="29" spans="1:18" x14ac:dyDescent="0.25">
      <c r="B29" s="22" t="s">
        <v>70</v>
      </c>
      <c r="C29" s="36" t="e">
        <f>#REF!</f>
        <v>#REF!</v>
      </c>
      <c r="D29" s="36" t="e">
        <f>#REF!</f>
        <v>#REF!</v>
      </c>
      <c r="H29" s="411"/>
      <c r="I29" s="412"/>
      <c r="J29" s="412"/>
      <c r="K29" s="412"/>
      <c r="L29" s="412"/>
      <c r="M29" s="412"/>
      <c r="N29" s="412"/>
      <c r="O29" s="412"/>
      <c r="P29" s="413"/>
      <c r="R29" s="21" t="s">
        <v>84</v>
      </c>
    </row>
    <row r="31" spans="1:18" x14ac:dyDescent="0.25">
      <c r="B31" s="415"/>
      <c r="C31" s="416"/>
      <c r="D31" s="416"/>
      <c r="E31" s="416"/>
      <c r="F31" s="416"/>
      <c r="G31" s="416"/>
      <c r="H31" s="416"/>
      <c r="I31" s="416"/>
    </row>
    <row r="33" spans="1:15" hidden="1" x14ac:dyDescent="0.25"/>
    <row r="34" spans="1:15" hidden="1" x14ac:dyDescent="0.25">
      <c r="F34" s="45"/>
    </row>
    <row r="35" spans="1:15" hidden="1" x14ac:dyDescent="0.25">
      <c r="F35" s="45"/>
    </row>
    <row r="36" spans="1:15" hidden="1" x14ac:dyDescent="0.25">
      <c r="F36" s="45"/>
    </row>
    <row r="37" spans="1:15" hidden="1" x14ac:dyDescent="0.25">
      <c r="F37" s="45"/>
    </row>
    <row r="38" spans="1:15" hidden="1" x14ac:dyDescent="0.25">
      <c r="A38" s="45" t="s">
        <v>71</v>
      </c>
      <c r="B38" s="45" t="s">
        <v>72</v>
      </c>
      <c r="C38" s="45"/>
      <c r="D38" s="45"/>
      <c r="E38" s="45"/>
      <c r="F38" s="45"/>
    </row>
    <row r="39" spans="1:15" hidden="1" x14ac:dyDescent="0.25">
      <c r="A39" s="45" t="s">
        <v>73</v>
      </c>
      <c r="B39" s="45" t="s">
        <v>74</v>
      </c>
      <c r="C39" s="45" t="s">
        <v>75</v>
      </c>
      <c r="D39" s="45" t="s">
        <v>76</v>
      </c>
      <c r="E39" s="45" t="s">
        <v>38</v>
      </c>
      <c r="F39" s="45"/>
    </row>
    <row r="40" spans="1:15" hidden="1" x14ac:dyDescent="0.25">
      <c r="A40" s="45">
        <v>2017</v>
      </c>
      <c r="B40" s="45">
        <v>2018</v>
      </c>
      <c r="C40" s="45">
        <v>2019</v>
      </c>
      <c r="D40" s="45">
        <v>2020</v>
      </c>
      <c r="E40" s="45"/>
      <c r="F40" s="45"/>
    </row>
    <row r="41" spans="1:15" hidden="1" x14ac:dyDescent="0.25">
      <c r="E41" s="45"/>
      <c r="F41" s="45"/>
    </row>
    <row r="42" spans="1:15" hidden="1" x14ac:dyDescent="0.25">
      <c r="E42" s="45"/>
      <c r="F42" s="45"/>
    </row>
    <row r="43" spans="1:15" hidden="1" x14ac:dyDescent="0.25">
      <c r="E43" s="45"/>
      <c r="F43" s="45"/>
    </row>
    <row r="44" spans="1:15" hidden="1" x14ac:dyDescent="0.25">
      <c r="E44" s="45"/>
    </row>
    <row r="45" spans="1:15" hidden="1" x14ac:dyDescent="0.25">
      <c r="E45" s="45"/>
      <c r="F45" s="21" t="s">
        <v>33</v>
      </c>
      <c r="G45" s="21" t="e">
        <f ca="1">IF(AND(OR(C15=A39,C15=B39,C15=E39),OR(C13="ne",AND(C13="ano",C14&gt;1095))),IF(D21&lt;0,"je v obtížích",IF(0.5*(D22+D23)&lt;D21,"je v obtížích","není v obtížích")),"není v obtížích")</f>
        <v>#REF!</v>
      </c>
      <c r="K45" s="21" t="s">
        <v>77</v>
      </c>
      <c r="O45" s="44"/>
    </row>
    <row r="46" spans="1:15" hidden="1" x14ac:dyDescent="0.25">
      <c r="E46" s="45"/>
      <c r="F46" s="21" t="s">
        <v>36</v>
      </c>
      <c r="G46" s="21" t="e">
        <f ca="1">IF(AND(OR(C15=C39,C15=D39),OR(C13="ne",AND(C13="ano",C14&gt;1095))),IF(D21&lt;0,"je v obtížích",IF((D21-D29-D24)*0.5&gt;D21,"je v obtížích","není v obtížích")),"není v obtížích")</f>
        <v>#REF!</v>
      </c>
      <c r="K46" s="21" t="s">
        <v>78</v>
      </c>
    </row>
    <row r="47" spans="1:15" hidden="1" x14ac:dyDescent="0.25">
      <c r="E47" s="45"/>
      <c r="F47" s="21" t="s">
        <v>39</v>
      </c>
      <c r="G47" s="21" t="str">
        <f>IF(C13="ne",IF(C21&lt;=0,"je v obtížích",IF(C25/C21&gt;7.5,"je v obtížích","není v obtížích")),"není v obtížích")</f>
        <v>není v obtížích</v>
      </c>
      <c r="H47" s="21" t="str">
        <f>IF(C13="ne",IF(D21&lt;=0,"je v obtížích",IF(D25/D21&gt;7.5,"je v obtížích","není v obtížích")),"není v obtížích")</f>
        <v>není v obtížích</v>
      </c>
      <c r="I47" s="21" t="str">
        <f>IF(AND(G47="je v obtížích",H47="je v obtížích"),"je v obtížích","není v obtížích")</f>
        <v>není v obtížích</v>
      </c>
      <c r="K47" s="21" t="s">
        <v>79</v>
      </c>
    </row>
    <row r="48" spans="1:15" hidden="1" x14ac:dyDescent="0.25">
      <c r="E48" s="45"/>
      <c r="F48" s="21" t="s">
        <v>43</v>
      </c>
      <c r="G48" s="21" t="str">
        <f>IF(C13="ne",IF(C27&lt;=0,"není v obtížích",IF((C28+C27+C26)/C27&lt;1,"je v obtížích","není v obtížích")),"není v obtížích")</f>
        <v>není v obtížích</v>
      </c>
      <c r="H48" s="21" t="str">
        <f>IF(C13="ne",IF(D27&lt;=0,"není v obtížích",IF((D28+D27+D26)/D27&lt;1,"je v obtížích","není v obtížích")),"není v obtížích")</f>
        <v>není v obtížích</v>
      </c>
      <c r="I48" s="21" t="e">
        <f>IF(AND(G48="je v obtížích",H48="je v obtížích"),"je v obtížích",IF(AND(C21="",H48="je v obtížích"),"je v obtížích","není v obtížích"))</f>
        <v>#REF!</v>
      </c>
      <c r="K48" s="21" t="s">
        <v>80</v>
      </c>
    </row>
    <row r="49" spans="1:11" hidden="1" x14ac:dyDescent="0.25">
      <c r="E49" s="45"/>
      <c r="F49" s="21" t="s">
        <v>57</v>
      </c>
      <c r="G49" s="21" t="e">
        <f>IF(C16="ano","je v obtížích","není v obtížích")</f>
        <v>#REF!</v>
      </c>
      <c r="K49" s="21" t="s">
        <v>81</v>
      </c>
    </row>
    <row r="50" spans="1:11" hidden="1" x14ac:dyDescent="0.25">
      <c r="E50" s="45"/>
      <c r="F50" s="21" t="s">
        <v>58</v>
      </c>
      <c r="G50" s="21" t="e">
        <f>IF(C17="ano","je v obtížích","není v obtížích")</f>
        <v>#REF!</v>
      </c>
      <c r="K50" s="21" t="s">
        <v>82</v>
      </c>
    </row>
    <row r="51" spans="1:11" hidden="1" x14ac:dyDescent="0.25">
      <c r="F51" s="21" t="s">
        <v>59</v>
      </c>
      <c r="G51" s="21" t="e">
        <f>IF(AND(I47="je v obtížích",I48="je v obtížích"),"je v obtížích","není v obtížích")</f>
        <v>#REF!</v>
      </c>
    </row>
    <row r="52" spans="1:11" hidden="1" x14ac:dyDescent="0.25">
      <c r="F52" s="414" t="e">
        <f ca="1">IF(AND(G45="není v obtížích",G46="není v obtížích",G49="není v obtížích",G50="není v obtížích",G51="není v obtížích"),"není v obtížích","je v obtížích")</f>
        <v>#REF!</v>
      </c>
      <c r="G52" s="414"/>
      <c r="H52" s="414"/>
      <c r="I52" s="414"/>
    </row>
    <row r="53" spans="1:11" hidden="1" x14ac:dyDescent="0.25"/>
    <row r="54" spans="1:11" hidden="1" x14ac:dyDescent="0.25">
      <c r="C54" s="28" t="s">
        <v>29</v>
      </c>
      <c r="G54" s="29" t="s">
        <v>30</v>
      </c>
      <c r="H54" s="29" t="s">
        <v>31</v>
      </c>
    </row>
    <row r="55" spans="1:11" hidden="1" x14ac:dyDescent="0.25">
      <c r="B55" s="22" t="s">
        <v>32</v>
      </c>
      <c r="C55" s="30" t="str">
        <f>C13</f>
        <v>ANO</v>
      </c>
      <c r="F55" s="21" t="s">
        <v>33</v>
      </c>
      <c r="G55" s="29"/>
      <c r="H55" s="29" t="e">
        <f>IF(OR(C57="v.o.s.",C57="k.s."),D63-1,IF(AND(C55="ano",C56&lt;=1095),D63-1,IF(D63&lt;0,D63+1,0.5*(D64+D65))))</f>
        <v>#REF!</v>
      </c>
      <c r="J55" s="21" t="s">
        <v>34</v>
      </c>
    </row>
    <row r="56" spans="1:11" hidden="1" x14ac:dyDescent="0.25">
      <c r="B56" s="22" t="s">
        <v>35</v>
      </c>
      <c r="C56" s="31" t="e">
        <f ca="1">C14</f>
        <v>#REF!</v>
      </c>
      <c r="F56" s="21" t="s">
        <v>36</v>
      </c>
      <c r="G56" s="29"/>
      <c r="H56" s="29" t="e">
        <f>IF(OR(C57="jiná",C57="s.r.o.",C57="a.s."),D63-1,IF(AND(C55="ano",C56&lt;=1095),D63-1,IF(D63&lt;0,D63+1,(D63-D71-D66)*0.5)))</f>
        <v>#REF!</v>
      </c>
      <c r="J56" s="21" t="s">
        <v>34</v>
      </c>
    </row>
    <row r="57" spans="1:11" hidden="1" x14ac:dyDescent="0.25">
      <c r="B57" s="22" t="s">
        <v>37</v>
      </c>
      <c r="C57" s="30" t="e">
        <f>C15</f>
        <v>#REF!</v>
      </c>
      <c r="F57" s="21" t="s">
        <v>39</v>
      </c>
      <c r="G57" s="29">
        <f>IF(C55="ano",0,IF(C63&lt;=0,100,C67/C63))</f>
        <v>0</v>
      </c>
      <c r="H57" s="29">
        <f>IF(C55="ano",0,IF(D63&lt;=0,100,D67/D63))</f>
        <v>0</v>
      </c>
      <c r="J57" s="21" t="s">
        <v>40</v>
      </c>
    </row>
    <row r="58" spans="1:11" hidden="1" x14ac:dyDescent="0.25">
      <c r="A58" s="21" t="s">
        <v>41</v>
      </c>
      <c r="B58" s="22" t="s">
        <v>42</v>
      </c>
      <c r="C58" s="30" t="e">
        <f>C16</f>
        <v>#REF!</v>
      </c>
      <c r="F58" s="21" t="s">
        <v>43</v>
      </c>
      <c r="G58" s="29" t="e">
        <f>IF(C69&lt;=0,"100",IF(C55="ne",(C70+C69+C68)/C69,"100"))</f>
        <v>#REF!</v>
      </c>
      <c r="H58" s="29" t="e">
        <f>IF(D69&lt;=0,"100",IF(C55="ne",(D70+D69+D68)/D69,"100"))</f>
        <v>#REF!</v>
      </c>
      <c r="J58" s="21" t="s">
        <v>44</v>
      </c>
    </row>
    <row r="59" spans="1:11" hidden="1" x14ac:dyDescent="0.25">
      <c r="A59" s="21" t="s">
        <v>45</v>
      </c>
      <c r="B59" s="22" t="s">
        <v>46</v>
      </c>
      <c r="C59" s="30" t="e">
        <f>C17</f>
        <v>#REF!</v>
      </c>
    </row>
    <row r="60" spans="1:11" hidden="1" x14ac:dyDescent="0.25">
      <c r="F60" s="32" t="s">
        <v>47</v>
      </c>
    </row>
    <row r="61" spans="1:11" hidden="1" x14ac:dyDescent="0.25">
      <c r="C61" s="404" t="s">
        <v>48</v>
      </c>
      <c r="D61" s="404"/>
      <c r="F61" s="21" t="s">
        <v>49</v>
      </c>
      <c r="G61" s="21" t="s">
        <v>50</v>
      </c>
    </row>
    <row r="62" spans="1:11" hidden="1" x14ac:dyDescent="0.25">
      <c r="B62" s="33" t="s">
        <v>51</v>
      </c>
      <c r="C62" s="34" t="e">
        <f>D62-1</f>
        <v>#REF!</v>
      </c>
      <c r="D62" s="35" t="e">
        <f>D20</f>
        <v>#REF!</v>
      </c>
      <c r="F62" s="21" t="s">
        <v>52</v>
      </c>
      <c r="G62" s="21" t="s">
        <v>53</v>
      </c>
    </row>
    <row r="63" spans="1:11" hidden="1" x14ac:dyDescent="0.25">
      <c r="A63" s="33" t="s">
        <v>54</v>
      </c>
      <c r="B63" s="22" t="s">
        <v>55</v>
      </c>
      <c r="C63" s="36" t="e">
        <f>#REF!</f>
        <v>#REF!</v>
      </c>
      <c r="D63" s="36" t="e">
        <f>#REF!</f>
        <v>#REF!</v>
      </c>
    </row>
    <row r="64" spans="1:11" hidden="1" x14ac:dyDescent="0.25">
      <c r="B64" s="22" t="s">
        <v>56</v>
      </c>
      <c r="C64" s="36" t="e">
        <f>#REF!</f>
        <v>#REF!</v>
      </c>
      <c r="D64" s="36" t="e">
        <f>#REF!</f>
        <v>#REF!</v>
      </c>
      <c r="F64" s="37" t="s">
        <v>33</v>
      </c>
      <c r="G64" s="37" t="s">
        <v>36</v>
      </c>
      <c r="H64" s="37" t="s">
        <v>57</v>
      </c>
      <c r="I64" s="37" t="s">
        <v>58</v>
      </c>
      <c r="J64" s="37" t="s">
        <v>59</v>
      </c>
      <c r="K64" s="38"/>
    </row>
    <row r="65" spans="1:18" hidden="1" x14ac:dyDescent="0.25">
      <c r="B65" s="22" t="s">
        <v>60</v>
      </c>
      <c r="C65" s="36" t="e">
        <f>#REF!</f>
        <v>#REF!</v>
      </c>
      <c r="D65" s="36" t="e">
        <f>#REF!</f>
        <v>#REF!</v>
      </c>
      <c r="F65" s="37" t="e">
        <f ca="1">IF(G86="není v obtížích","ne","ano")</f>
        <v>#REF!</v>
      </c>
      <c r="G65" s="37" t="e">
        <f ca="1">IF(G87="není v obtížích","ne","ano")</f>
        <v>#REF!</v>
      </c>
      <c r="H65" s="37" t="e">
        <f>IF(G90="není v obtížích","ne","ano")</f>
        <v>#REF!</v>
      </c>
      <c r="I65" s="37" t="e">
        <f>IF(G91="není v obtížích","ne","ano")</f>
        <v>#REF!</v>
      </c>
      <c r="J65" s="37" t="e">
        <f>IF(G92="není v obtížích","ne","ano")</f>
        <v>#REF!</v>
      </c>
      <c r="K65" s="38"/>
    </row>
    <row r="66" spans="1:18" hidden="1" x14ac:dyDescent="0.25">
      <c r="B66" s="22" t="s">
        <v>61</v>
      </c>
      <c r="C66" s="36" t="e">
        <f>#REF!</f>
        <v>#REF!</v>
      </c>
      <c r="D66" s="36" t="e">
        <f>#REF!</f>
        <v>#REF!</v>
      </c>
    </row>
    <row r="67" spans="1:18" ht="15.75" hidden="1" thickBot="1" x14ac:dyDescent="0.3">
      <c r="B67" s="39" t="s">
        <v>62</v>
      </c>
      <c r="C67" s="36" t="e">
        <f>#REF!</f>
        <v>#REF!</v>
      </c>
      <c r="D67" s="36" t="e">
        <f>#REF!</f>
        <v>#REF!</v>
      </c>
      <c r="F67" s="40" t="s">
        <v>63</v>
      </c>
      <c r="G67" s="40"/>
      <c r="H67" s="40"/>
      <c r="I67" s="41" t="e">
        <f>IF(OR(H55&gt;D63,H56&gt;D63,AND(G57&gt;7.5,H57&gt;7.5,G58&lt;1,H58&lt;1),C58="ano",C59="ano"),"se jedná",IF(AND(C63="",H58&lt;1,H57&gt;7.5),"se jedná","se nejedná"))</f>
        <v>#REF!</v>
      </c>
      <c r="J67" s="40" t="s">
        <v>64</v>
      </c>
      <c r="K67" s="40"/>
    </row>
    <row r="68" spans="1:18" hidden="1" x14ac:dyDescent="0.25">
      <c r="A68" s="33" t="s">
        <v>65</v>
      </c>
      <c r="B68" s="42" t="s">
        <v>66</v>
      </c>
      <c r="C68" s="36" t="e">
        <f>#REF!</f>
        <v>#REF!</v>
      </c>
      <c r="D68" s="36" t="e">
        <f>#REF!</f>
        <v>#REF!</v>
      </c>
    </row>
    <row r="69" spans="1:18" hidden="1" x14ac:dyDescent="0.25">
      <c r="B69" s="22" t="s">
        <v>67</v>
      </c>
      <c r="C69" s="36" t="e">
        <f>#REF!</f>
        <v>#REF!</v>
      </c>
      <c r="D69" s="36" t="e">
        <f>#REF!</f>
        <v>#REF!</v>
      </c>
      <c r="F69" s="43" t="s">
        <v>68</v>
      </c>
      <c r="H69" s="405"/>
      <c r="I69" s="406"/>
      <c r="J69" s="406"/>
      <c r="K69" s="406"/>
      <c r="L69" s="406"/>
      <c r="M69" s="406"/>
      <c r="N69" s="406"/>
      <c r="O69" s="406"/>
      <c r="P69" s="407"/>
    </row>
    <row r="70" spans="1:18" hidden="1" x14ac:dyDescent="0.25">
      <c r="B70" s="22" t="s">
        <v>69</v>
      </c>
      <c r="C70" s="36" t="e">
        <f>#REF!</f>
        <v>#REF!</v>
      </c>
      <c r="D70" s="36" t="e">
        <f>#REF!</f>
        <v>#REF!</v>
      </c>
      <c r="H70" s="408"/>
      <c r="I70" s="409"/>
      <c r="J70" s="409"/>
      <c r="K70" s="409"/>
      <c r="L70" s="409"/>
      <c r="M70" s="409"/>
      <c r="N70" s="409"/>
      <c r="O70" s="409"/>
      <c r="P70" s="410"/>
      <c r="Q70" s="44"/>
      <c r="R70" s="44"/>
    </row>
    <row r="71" spans="1:18" hidden="1" x14ac:dyDescent="0.25">
      <c r="B71" s="22" t="s">
        <v>70</v>
      </c>
      <c r="C71" s="36" t="e">
        <f>#REF!</f>
        <v>#REF!</v>
      </c>
      <c r="D71" s="36" t="e">
        <f>#REF!</f>
        <v>#REF!</v>
      </c>
      <c r="H71" s="411"/>
      <c r="I71" s="412"/>
      <c r="J71" s="412"/>
      <c r="K71" s="412"/>
      <c r="L71" s="412"/>
      <c r="M71" s="412"/>
      <c r="N71" s="412"/>
      <c r="O71" s="412"/>
      <c r="P71" s="413"/>
    </row>
    <row r="72" spans="1:18" hidden="1" x14ac:dyDescent="0.25"/>
    <row r="73" spans="1:18" hidden="1" x14ac:dyDescent="0.25"/>
    <row r="74" spans="1:18" hidden="1" x14ac:dyDescent="0.25"/>
    <row r="75" spans="1:18" hidden="1" x14ac:dyDescent="0.25">
      <c r="F75" s="45"/>
    </row>
    <row r="76" spans="1:18" hidden="1" x14ac:dyDescent="0.25">
      <c r="F76" s="45"/>
    </row>
    <row r="77" spans="1:18" hidden="1" x14ac:dyDescent="0.25">
      <c r="F77" s="45"/>
    </row>
    <row r="78" spans="1:18" hidden="1" x14ac:dyDescent="0.25">
      <c r="F78" s="45"/>
    </row>
    <row r="79" spans="1:18" hidden="1" x14ac:dyDescent="0.25">
      <c r="A79" s="45" t="s">
        <v>71</v>
      </c>
      <c r="B79" s="45" t="s">
        <v>72</v>
      </c>
      <c r="C79" s="45"/>
      <c r="D79" s="45"/>
      <c r="E79" s="45"/>
      <c r="F79" s="45"/>
    </row>
    <row r="80" spans="1:18" hidden="1" x14ac:dyDescent="0.25">
      <c r="A80" s="45" t="s">
        <v>73</v>
      </c>
      <c r="B80" s="45" t="s">
        <v>74</v>
      </c>
      <c r="C80" s="45" t="s">
        <v>75</v>
      </c>
      <c r="D80" s="45" t="s">
        <v>76</v>
      </c>
      <c r="E80" s="45" t="s">
        <v>38</v>
      </c>
      <c r="F80" s="45"/>
    </row>
    <row r="81" spans="1:15" hidden="1" x14ac:dyDescent="0.25">
      <c r="A81" s="45">
        <v>2017</v>
      </c>
      <c r="B81" s="45">
        <v>2018</v>
      </c>
      <c r="C81" s="45">
        <v>2019</v>
      </c>
      <c r="D81" s="45">
        <v>2020</v>
      </c>
      <c r="E81" s="45"/>
      <c r="F81" s="45"/>
    </row>
    <row r="82" spans="1:15" hidden="1" x14ac:dyDescent="0.25">
      <c r="E82" s="45"/>
      <c r="F82" s="45"/>
    </row>
    <row r="83" spans="1:15" hidden="1" x14ac:dyDescent="0.25">
      <c r="E83" s="45"/>
      <c r="F83" s="45"/>
    </row>
    <row r="84" spans="1:15" hidden="1" x14ac:dyDescent="0.25">
      <c r="E84" s="45"/>
      <c r="F84" s="45"/>
    </row>
    <row r="85" spans="1:15" hidden="1" x14ac:dyDescent="0.25">
      <c r="E85" s="45"/>
    </row>
    <row r="86" spans="1:15" hidden="1" x14ac:dyDescent="0.25">
      <c r="E86" s="45"/>
      <c r="F86" s="21" t="s">
        <v>33</v>
      </c>
      <c r="G86" s="21" t="e">
        <f ca="1">IF(AND(OR($C$15=A80,$C$15=B80,$C$15=E80),OR($C$13="ne",AND($C$13="ano",$C$14&gt;1095))),IF(D63&lt;0,"je v obtížích",IF(0.5*(D64+D65)&gt;D63,"je v obtížích","není v obtížích")),"není v obtížích")</f>
        <v>#REF!</v>
      </c>
      <c r="K86" s="21" t="s">
        <v>77</v>
      </c>
      <c r="O86" s="44"/>
    </row>
    <row r="87" spans="1:15" hidden="1" x14ac:dyDescent="0.25">
      <c r="E87" s="45"/>
      <c r="F87" s="21" t="s">
        <v>36</v>
      </c>
      <c r="G87" s="21" t="e">
        <f ca="1">IF(AND(OR($C$15=C80,$C$15=D80),OR($C$13="ne",AND($C$13="ano",$C$14&gt;1095))),IF(D63&lt;0,"je v obtížích",IF((D63-D71-D66)*0.5&gt;D63,"je v obtížích","není v obtížích")),"není v obtížích")</f>
        <v>#REF!</v>
      </c>
      <c r="K87" s="21" t="s">
        <v>78</v>
      </c>
    </row>
    <row r="88" spans="1:15" hidden="1" x14ac:dyDescent="0.25">
      <c r="E88" s="45"/>
      <c r="F88" s="21" t="s">
        <v>39</v>
      </c>
      <c r="G88" s="21" t="str">
        <f>IF($C$13="ne",IF(C63&lt;=0,"je v obtížích",IF(C67/C63&gt;7.5,"je v obtížích","není v obtížích")),"není v obtížích")</f>
        <v>není v obtížích</v>
      </c>
      <c r="H88" s="21" t="str">
        <f>IF(C55="ne",IF(D63&lt;=0,"je v obtížích",IF(D67/D63&gt;7.5,"je v obtížích","není v obtížích")),"není v obtížích")</f>
        <v>není v obtížích</v>
      </c>
      <c r="I88" s="21" t="str">
        <f>IF(AND(G88="je v obtížích",H88="je v obtížích"),"je v obtížích","není v obtížích")</f>
        <v>není v obtížích</v>
      </c>
      <c r="K88" s="21" t="s">
        <v>79</v>
      </c>
    </row>
    <row r="89" spans="1:15" hidden="1" x14ac:dyDescent="0.25">
      <c r="E89" s="45"/>
      <c r="F89" s="21" t="s">
        <v>43</v>
      </c>
      <c r="G89" s="21" t="str">
        <f>IF($C$13="ne",IF(C69&lt;=0,"není v obtížích",IF((C70+C69+C68)/C69&lt;1,"je v obtížích","není v obtížích")),"není v obtížích")</f>
        <v>není v obtížích</v>
      </c>
      <c r="H89" s="21" t="str">
        <f>IF(C55="ne",IF(D69&lt;=0,"není v obtížích",IF((D70+D69+D68)/D69&lt;1,"je v obtížích","není v obtížích")),"není v obtížích")</f>
        <v>není v obtížích</v>
      </c>
      <c r="I89" s="21" t="e">
        <f>IF(AND(G89="je v obtížích",H89="je v obtížích"),"je v obtížích",IF(AND(C63="",H89="je v obtížích"),"je v obtížích","není v obtížích"))</f>
        <v>#REF!</v>
      </c>
      <c r="K89" s="21" t="s">
        <v>80</v>
      </c>
    </row>
    <row r="90" spans="1:15" hidden="1" x14ac:dyDescent="0.25">
      <c r="E90" s="45"/>
      <c r="F90" s="21" t="s">
        <v>57</v>
      </c>
      <c r="G90" s="21" t="e">
        <f>IF($C$16="ano","je v obtížích","není v obtížích")</f>
        <v>#REF!</v>
      </c>
      <c r="K90" s="21" t="s">
        <v>81</v>
      </c>
    </row>
    <row r="91" spans="1:15" hidden="1" x14ac:dyDescent="0.25">
      <c r="E91" s="45"/>
      <c r="F91" s="21" t="s">
        <v>58</v>
      </c>
      <c r="G91" s="21" t="e">
        <f>IF($C$17="ano","je v obtížích","není v obtížích")</f>
        <v>#REF!</v>
      </c>
      <c r="K91" s="21" t="s">
        <v>82</v>
      </c>
    </row>
    <row r="92" spans="1:15" hidden="1" x14ac:dyDescent="0.25">
      <c r="F92" s="21" t="s">
        <v>59</v>
      </c>
      <c r="G92" s="21" t="e">
        <f>IF(AND(I88="je v obtížích",I89="je v obtížích"),"je v obtížích","není v obtížích")</f>
        <v>#REF!</v>
      </c>
    </row>
    <row r="93" spans="1:15" hidden="1" x14ac:dyDescent="0.25">
      <c r="F93" s="414" t="e">
        <f ca="1">IF(AND(G86="není v obtížích",G87="není v obtížích",G90="není v obtížích",G91="není v obtížích",G92="není v obtížích"),"není v obtížích","je v obtížích")</f>
        <v>#REF!</v>
      </c>
      <c r="G93" s="414"/>
      <c r="H93" s="414"/>
      <c r="I93" s="414"/>
    </row>
    <row r="94" spans="1:15" hidden="1" x14ac:dyDescent="0.25"/>
  </sheetData>
  <sheetProtection algorithmName="SHA-512" hashValue="Wlgd2+w34xrRcvaRbE+3GYkbhZYLqzcq4qkZo7MgY8LpcYyEfPMErCzf+x+Dk7uYwIgYHBDxFgOJqrj/3PzXnA==" saltValue="Y5YpUsPzRp0+ksLTESCO5w==" spinCount="100000" sheet="1" objects="1" scenarios="1" selectLockedCells="1" selectUnlockedCells="1"/>
  <mergeCells count="9">
    <mergeCell ref="C2:E2"/>
    <mergeCell ref="C19:D19"/>
    <mergeCell ref="C61:D61"/>
    <mergeCell ref="H69:P71"/>
    <mergeCell ref="F93:I93"/>
    <mergeCell ref="C7:E7"/>
    <mergeCell ref="B31:I31"/>
    <mergeCell ref="F52:I52"/>
    <mergeCell ref="H27:P29"/>
  </mergeCells>
  <conditionalFormatting sqref="F23:K23">
    <cfRule type="cellIs" dxfId="3" priority="1" operator="equal">
      <formula>"ano"</formula>
    </cfRule>
    <cfRule type="cellIs" dxfId="2" priority="2" operator="equal">
      <formula>"ne"</formula>
    </cfRule>
  </conditionalFormatting>
  <conditionalFormatting sqref="F65:K65">
    <cfRule type="cellIs" dxfId="1" priority="3" operator="equal">
      <formula>"ano"</formula>
    </cfRule>
    <cfRule type="cellIs" dxfId="0" priority="4" operator="equal">
      <formula>"ne"</formula>
    </cfRule>
  </conditionalFormatting>
  <dataValidations count="2">
    <dataValidation allowBlank="1" showInputMessage="1" showErrorMessage="1" promptTitle="Vyberte" prompt="ze seznamu" sqref="C55 D62 C57:C59 C13 C15:C17" xr:uid="{00000000-0002-0000-0300-000000000000}"/>
    <dataValidation type="list" allowBlank="1" showInputMessage="1" showErrorMessage="1" promptTitle="Vyberte" prompt="ze seznamu" sqref="D20" xr:uid="{00000000-0002-0000-0300-000001000000}">
      <formula1>$A$40:$D$40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N171"/>
  <sheetViews>
    <sheetView zoomScale="134" zoomScaleNormal="130" workbookViewId="0">
      <selection sqref="A1:H1"/>
    </sheetView>
  </sheetViews>
  <sheetFormatPr defaultRowHeight="15" x14ac:dyDescent="0.25"/>
  <cols>
    <col min="1" max="1" width="55.42578125" customWidth="1"/>
    <col min="2" max="2" width="35.7109375" customWidth="1"/>
    <col min="3" max="3" width="73.140625" customWidth="1"/>
    <col min="4" max="4" width="10.7109375" customWidth="1"/>
    <col min="9" max="9" width="30.42578125" customWidth="1"/>
  </cols>
  <sheetData>
    <row r="1" spans="1:14" ht="94.15" customHeight="1" x14ac:dyDescent="0.25">
      <c r="A1" s="418" t="s">
        <v>162</v>
      </c>
      <c r="B1" s="418"/>
      <c r="C1" s="418"/>
      <c r="D1" s="418"/>
      <c r="E1" s="418"/>
      <c r="F1" s="418"/>
      <c r="G1" s="418"/>
      <c r="H1" s="418"/>
    </row>
    <row r="2" spans="1:14" x14ac:dyDescent="0.25">
      <c r="A2" t="s">
        <v>2</v>
      </c>
      <c r="C2" t="s">
        <v>2</v>
      </c>
      <c r="E2" t="s">
        <v>7</v>
      </c>
    </row>
    <row r="3" spans="1:14" x14ac:dyDescent="0.25">
      <c r="A3" t="s">
        <v>3</v>
      </c>
      <c r="B3">
        <v>2017</v>
      </c>
      <c r="C3" t="s">
        <v>3</v>
      </c>
      <c r="E3" t="s">
        <v>12</v>
      </c>
      <c r="F3" s="6">
        <v>1</v>
      </c>
      <c r="G3" t="s">
        <v>12</v>
      </c>
      <c r="I3" t="e">
        <f>VLOOKUP(PROHLÁŠENÍ!G44,F3:G5,2,TRUE)</f>
        <v>#N/A</v>
      </c>
    </row>
    <row r="4" spans="1:14" x14ac:dyDescent="0.25">
      <c r="B4">
        <v>2018</v>
      </c>
      <c r="E4" t="s">
        <v>8</v>
      </c>
      <c r="F4" s="6">
        <v>2</v>
      </c>
      <c r="G4" s="5" t="s">
        <v>8</v>
      </c>
    </row>
    <row r="5" spans="1:14" x14ac:dyDescent="0.25">
      <c r="B5">
        <v>2019</v>
      </c>
      <c r="E5" t="s">
        <v>9</v>
      </c>
      <c r="F5" s="6">
        <v>3</v>
      </c>
      <c r="G5" s="5" t="s">
        <v>9</v>
      </c>
    </row>
    <row r="6" spans="1:14" x14ac:dyDescent="0.25">
      <c r="B6">
        <v>2020</v>
      </c>
      <c r="E6" t="s">
        <v>10</v>
      </c>
      <c r="F6" s="6">
        <v>4</v>
      </c>
      <c r="G6" s="5" t="s">
        <v>10</v>
      </c>
    </row>
    <row r="7" spans="1:14" x14ac:dyDescent="0.25">
      <c r="B7">
        <v>2021</v>
      </c>
    </row>
    <row r="8" spans="1:14" x14ac:dyDescent="0.25">
      <c r="B8">
        <v>2023</v>
      </c>
    </row>
    <row r="9" spans="1:14" x14ac:dyDescent="0.25">
      <c r="A9" t="s">
        <v>4</v>
      </c>
      <c r="B9">
        <v>2023</v>
      </c>
      <c r="C9" s="210">
        <v>24.236999999999998</v>
      </c>
    </row>
    <row r="10" spans="1:14" hidden="1" x14ac:dyDescent="0.25">
      <c r="A10" t="s">
        <v>99</v>
      </c>
      <c r="B10">
        <v>2021</v>
      </c>
      <c r="C10">
        <v>24.858000000000001</v>
      </c>
    </row>
    <row r="11" spans="1:14" hidden="1" x14ac:dyDescent="0.25">
      <c r="A11" t="s">
        <v>4</v>
      </c>
      <c r="B11">
        <v>2020</v>
      </c>
      <c r="C11">
        <v>26.242000000000001</v>
      </c>
      <c r="K11">
        <v>1</v>
      </c>
      <c r="L11">
        <v>2</v>
      </c>
      <c r="M11">
        <v>3</v>
      </c>
      <c r="N11">
        <f>MAX(K11:M11)</f>
        <v>3</v>
      </c>
    </row>
    <row r="12" spans="1:14" hidden="1" x14ac:dyDescent="0.25">
      <c r="A12" t="s">
        <v>4</v>
      </c>
      <c r="B12">
        <v>2019</v>
      </c>
      <c r="C12">
        <v>25.408000000000001</v>
      </c>
    </row>
    <row r="13" spans="1:14" hidden="1" x14ac:dyDescent="0.25">
      <c r="A13" t="s">
        <v>4</v>
      </c>
      <c r="B13">
        <v>2018</v>
      </c>
      <c r="C13">
        <v>25.724</v>
      </c>
    </row>
    <row r="14" spans="1:14" hidden="1" x14ac:dyDescent="0.25">
      <c r="A14" t="s">
        <v>4</v>
      </c>
      <c r="B14">
        <v>2017</v>
      </c>
      <c r="C14" s="4">
        <v>25.535</v>
      </c>
    </row>
    <row r="15" spans="1:14" hidden="1" x14ac:dyDescent="0.25">
      <c r="A15" s="79" t="s">
        <v>4</v>
      </c>
      <c r="B15" s="79">
        <v>2016</v>
      </c>
      <c r="C15" s="79">
        <v>27.021000000000001</v>
      </c>
    </row>
    <row r="16" spans="1:14" hidden="1" x14ac:dyDescent="0.25">
      <c r="A16" s="79" t="s">
        <v>4</v>
      </c>
      <c r="B16" s="79">
        <v>2015</v>
      </c>
      <c r="C16" s="79">
        <v>27.023</v>
      </c>
    </row>
    <row r="17" spans="1:9" x14ac:dyDescent="0.25">
      <c r="A17">
        <v>2020</v>
      </c>
    </row>
    <row r="18" spans="1:9" x14ac:dyDescent="0.25">
      <c r="A18" t="s">
        <v>5</v>
      </c>
      <c r="B18" s="1">
        <v>43000</v>
      </c>
      <c r="C18" s="3">
        <f>B18*C11</f>
        <v>1128406</v>
      </c>
      <c r="I18" t="e">
        <f>'Výpočty MSP'!C69:D69=IF('Výpočty MSP'!C66&gt;2000,'Výpočty MSP'!C66,"Automaticky")</f>
        <v>#VALUE!</v>
      </c>
    </row>
    <row r="19" spans="1:9" x14ac:dyDescent="0.25">
      <c r="A19" t="s">
        <v>6</v>
      </c>
      <c r="B19" s="1">
        <v>50000</v>
      </c>
      <c r="C19" s="3">
        <f>B19*C12</f>
        <v>1270400</v>
      </c>
    </row>
    <row r="21" spans="1:9" x14ac:dyDescent="0.25">
      <c r="A21">
        <v>2019</v>
      </c>
    </row>
    <row r="22" spans="1:9" x14ac:dyDescent="0.25">
      <c r="A22" t="s">
        <v>5</v>
      </c>
      <c r="B22" s="1">
        <v>43000</v>
      </c>
      <c r="C22" s="3">
        <f>B22*C12</f>
        <v>1092544</v>
      </c>
    </row>
    <row r="23" spans="1:9" x14ac:dyDescent="0.25">
      <c r="A23" t="s">
        <v>6</v>
      </c>
      <c r="B23" s="1">
        <v>50000</v>
      </c>
      <c r="C23" s="3">
        <f>B23*C12</f>
        <v>1270400</v>
      </c>
    </row>
    <row r="24" spans="1:9" x14ac:dyDescent="0.25">
      <c r="A24">
        <v>2018</v>
      </c>
      <c r="I24" t="e">
        <f>IF(#REF!&lt;3,IF(#REF!&lt;2,"MALÝ","STŔEDNÍ"),"VELKÝ")</f>
        <v>#REF!</v>
      </c>
    </row>
    <row r="25" spans="1:9" x14ac:dyDescent="0.25">
      <c r="A25" t="s">
        <v>5</v>
      </c>
      <c r="B25" s="1">
        <v>43000</v>
      </c>
      <c r="C25" s="3">
        <f>B25*C13</f>
        <v>1106132</v>
      </c>
    </row>
    <row r="26" spans="1:9" x14ac:dyDescent="0.25">
      <c r="A26" t="s">
        <v>6</v>
      </c>
      <c r="B26" s="1">
        <v>50000</v>
      </c>
      <c r="C26" s="3">
        <f>ROUND(B26*C13,0)</f>
        <v>1286200</v>
      </c>
    </row>
    <row r="27" spans="1:9" x14ac:dyDescent="0.25">
      <c r="A27">
        <v>2017</v>
      </c>
    </row>
    <row r="28" spans="1:9" x14ac:dyDescent="0.25">
      <c r="A28" t="s">
        <v>5</v>
      </c>
      <c r="B28" s="1">
        <v>43000</v>
      </c>
      <c r="C28" s="3">
        <f>B28*C14</f>
        <v>1098005</v>
      </c>
    </row>
    <row r="29" spans="1:9" x14ac:dyDescent="0.25">
      <c r="A29" t="s">
        <v>6</v>
      </c>
      <c r="B29" s="1">
        <v>50000</v>
      </c>
      <c r="C29" s="3">
        <f>ROUND(B29*C14,0)</f>
        <v>1276750</v>
      </c>
    </row>
    <row r="31" spans="1:9" x14ac:dyDescent="0.25">
      <c r="A31">
        <v>2016</v>
      </c>
    </row>
    <row r="32" spans="1:9" x14ac:dyDescent="0.25">
      <c r="A32" t="s">
        <v>5</v>
      </c>
      <c r="B32" s="1">
        <v>43000</v>
      </c>
      <c r="C32" s="2">
        <f>B32*C15</f>
        <v>1161903</v>
      </c>
    </row>
    <row r="33" spans="1:9" x14ac:dyDescent="0.25">
      <c r="A33" t="s">
        <v>6</v>
      </c>
      <c r="B33" s="1">
        <v>50000</v>
      </c>
      <c r="C33" s="2">
        <f>B33*C15</f>
        <v>1351050</v>
      </c>
    </row>
    <row r="35" spans="1:9" x14ac:dyDescent="0.25">
      <c r="A35">
        <v>2015</v>
      </c>
    </row>
    <row r="36" spans="1:9" x14ac:dyDescent="0.25">
      <c r="A36" t="s">
        <v>5</v>
      </c>
      <c r="B36" s="1">
        <v>43000</v>
      </c>
      <c r="C36" s="2">
        <f>B36*C16</f>
        <v>1161989</v>
      </c>
    </row>
    <row r="37" spans="1:9" x14ac:dyDescent="0.25">
      <c r="A37" t="s">
        <v>6</v>
      </c>
      <c r="B37" s="1">
        <v>50000</v>
      </c>
      <c r="C37" s="2">
        <f>B37*C16</f>
        <v>1351150</v>
      </c>
    </row>
    <row r="42" spans="1:9" ht="15.6" customHeight="1" x14ac:dyDescent="0.25">
      <c r="A42" s="91" t="s">
        <v>133</v>
      </c>
      <c r="C42" s="420" t="s">
        <v>108</v>
      </c>
      <c r="D42" s="421"/>
      <c r="G42" s="21"/>
    </row>
    <row r="43" spans="1:9" x14ac:dyDescent="0.25">
      <c r="A43" s="90" t="s">
        <v>127</v>
      </c>
      <c r="C43" s="82" t="s">
        <v>109</v>
      </c>
      <c r="D43" s="82" t="s">
        <v>107</v>
      </c>
    </row>
    <row r="44" spans="1:9" x14ac:dyDescent="0.25">
      <c r="A44" s="90" t="s">
        <v>125</v>
      </c>
      <c r="C44" s="84">
        <f>SKUPINA!I10</f>
        <v>0</v>
      </c>
      <c r="D44" s="85">
        <v>-2</v>
      </c>
    </row>
    <row r="45" spans="1:9" x14ac:dyDescent="0.25">
      <c r="A45" s="90" t="s">
        <v>143</v>
      </c>
      <c r="C45" s="83" t="b">
        <f>'Výpočty MSP'!C54=IF('Výpočty MSP'!C46&lt;2000,"",'Výpočty MSP'!C46)</f>
        <v>0</v>
      </c>
    </row>
    <row r="46" spans="1:9" x14ac:dyDescent="0.25">
      <c r="A46" s="206" t="s">
        <v>218</v>
      </c>
      <c r="B46" s="203" t="s">
        <v>204</v>
      </c>
      <c r="C46" s="86">
        <f>DATE(YEAR(C44)+D44,MONTH(C44),DAY(C44))</f>
        <v>693232</v>
      </c>
    </row>
    <row r="47" spans="1:9" x14ac:dyDescent="0.25">
      <c r="A47" s="91" t="s">
        <v>147</v>
      </c>
      <c r="C47" s="422" t="s">
        <v>111</v>
      </c>
      <c r="D47" s="422"/>
      <c r="E47" s="422"/>
      <c r="F47" s="422"/>
      <c r="G47" s="422"/>
    </row>
    <row r="48" spans="1:9" x14ac:dyDescent="0.25">
      <c r="A48" s="94" t="str">
        <f>SKUPINA!F12</f>
        <v>Vyplňte předchozí buňky</v>
      </c>
      <c r="C48" s="86" t="str">
        <f>IF(C44&lt;1,"",C44)</f>
        <v/>
      </c>
      <c r="I48" s="89"/>
    </row>
    <row r="49" spans="1:7" x14ac:dyDescent="0.25">
      <c r="A49" s="95">
        <f>IF(A48&gt;2000,C63,"")</f>
        <v>1898</v>
      </c>
      <c r="C49" s="423" t="s">
        <v>110</v>
      </c>
      <c r="D49" s="423"/>
      <c r="E49" s="423"/>
      <c r="F49" s="423"/>
      <c r="G49" s="423"/>
    </row>
    <row r="50" spans="1:7" x14ac:dyDescent="0.25">
      <c r="A50" s="95" t="s">
        <v>149</v>
      </c>
      <c r="C50" s="143"/>
    </row>
    <row r="51" spans="1:7" x14ac:dyDescent="0.25">
      <c r="A51" s="144" t="s">
        <v>148</v>
      </c>
    </row>
    <row r="52" spans="1:7" x14ac:dyDescent="0.25">
      <c r="A52" s="95" t="str">
        <f>IF(A49&lt;2000,"Vyplňte","Nový podnik")</f>
        <v>Vyplňte</v>
      </c>
      <c r="C52" s="82" t="s">
        <v>188</v>
      </c>
    </row>
    <row r="53" spans="1:7" x14ac:dyDescent="0.25">
      <c r="A53" s="95" t="str">
        <f>IF(A48="Vyplňte předchozí buňky","předchozí buňky!",A48)</f>
        <v>předchozí buňky!</v>
      </c>
      <c r="C53" s="156">
        <f>IF(C46&lt;2000,"",C46)</f>
        <v>693232</v>
      </c>
    </row>
    <row r="54" spans="1:7" x14ac:dyDescent="0.25">
      <c r="A54" s="95" t="str">
        <f>IF(A49&lt;2000,"",A49)</f>
        <v/>
      </c>
      <c r="C54" s="82" t="s">
        <v>189</v>
      </c>
    </row>
    <row r="55" spans="1:7" x14ac:dyDescent="0.25">
      <c r="C55" s="156"/>
    </row>
    <row r="56" spans="1:7" x14ac:dyDescent="0.25">
      <c r="A56" s="91" t="s">
        <v>133</v>
      </c>
      <c r="C56" s="81"/>
    </row>
    <row r="57" spans="1:7" x14ac:dyDescent="0.25">
      <c r="A57" s="94" t="s">
        <v>2</v>
      </c>
    </row>
    <row r="58" spans="1:7" x14ac:dyDescent="0.25">
      <c r="A58" s="94" t="s">
        <v>3</v>
      </c>
      <c r="C58" s="92" t="s">
        <v>113</v>
      </c>
    </row>
    <row r="59" spans="1:7" x14ac:dyDescent="0.25">
      <c r="C59" s="94">
        <f>YEAR(C44)</f>
        <v>1900</v>
      </c>
    </row>
    <row r="60" spans="1:7" x14ac:dyDescent="0.25">
      <c r="A60" s="93" t="s">
        <v>161</v>
      </c>
      <c r="C60" s="91" t="s">
        <v>114</v>
      </c>
    </row>
    <row r="61" spans="1:7" x14ac:dyDescent="0.25">
      <c r="A61" s="90" t="s">
        <v>160</v>
      </c>
      <c r="C61" s="94">
        <f>C59-1</f>
        <v>1899</v>
      </c>
    </row>
    <row r="62" spans="1:7" x14ac:dyDescent="0.25">
      <c r="C62" s="93" t="s">
        <v>132</v>
      </c>
    </row>
    <row r="63" spans="1:7" x14ac:dyDescent="0.25">
      <c r="C63" s="96">
        <f>C59-2</f>
        <v>1898</v>
      </c>
    </row>
    <row r="65" spans="1:13" x14ac:dyDescent="0.25">
      <c r="C65" s="91" t="s">
        <v>134</v>
      </c>
    </row>
    <row r="66" spans="1:13" x14ac:dyDescent="0.25">
      <c r="A66" s="82" t="s">
        <v>156</v>
      </c>
      <c r="C66" s="94">
        <f>IF(SKUPINA!I14="ANO",'Výpočty MSP'!C61,'Výpočty MSP'!C63)</f>
        <v>1898</v>
      </c>
    </row>
    <row r="67" spans="1:13" x14ac:dyDescent="0.25">
      <c r="A67" s="154" t="s">
        <v>150</v>
      </c>
    </row>
    <row r="68" spans="1:13" x14ac:dyDescent="0.25">
      <c r="C68" s="424" t="s">
        <v>144</v>
      </c>
      <c r="D68" s="424"/>
    </row>
    <row r="69" spans="1:13" x14ac:dyDescent="0.25">
      <c r="A69" s="82" t="s">
        <v>157</v>
      </c>
      <c r="C69" s="419" t="str">
        <f>IF('Výpočty MSP'!C66&gt;2000,'Výpočty MSP'!C66,"Automaticky")</f>
        <v>Automaticky</v>
      </c>
      <c r="D69" s="419"/>
    </row>
    <row r="70" spans="1:13" ht="45" x14ac:dyDescent="0.25">
      <c r="A70" s="155" t="s">
        <v>158</v>
      </c>
      <c r="C70" s="424" t="s">
        <v>145</v>
      </c>
      <c r="D70" s="424"/>
    </row>
    <row r="71" spans="1:13" x14ac:dyDescent="0.25">
      <c r="A71" s="156" t="s">
        <v>159</v>
      </c>
      <c r="C71" s="419">
        <f>IF(SKUPINA!I12='Výpočty MSP'!A46,'Výpočty MSP'!C59,)</f>
        <v>0</v>
      </c>
      <c r="D71" s="419"/>
    </row>
    <row r="73" spans="1:13" x14ac:dyDescent="0.25">
      <c r="C73" t="s">
        <v>136</v>
      </c>
    </row>
    <row r="74" spans="1:13" ht="15" customHeight="1" x14ac:dyDescent="0.25">
      <c r="A74" s="93" t="s">
        <v>183</v>
      </c>
      <c r="C74" s="97" t="s">
        <v>140</v>
      </c>
      <c r="D74" s="97"/>
      <c r="E74" s="97"/>
    </row>
    <row r="75" spans="1:13" x14ac:dyDescent="0.25">
      <c r="A75" s="181" t="str">
        <f>PROHLÁŠENÍ!B24</f>
        <v>DROBNÝ</v>
      </c>
    </row>
    <row r="76" spans="1:13" x14ac:dyDescent="0.25">
      <c r="A76" s="93" t="s">
        <v>184</v>
      </c>
      <c r="C76" t="s">
        <v>137</v>
      </c>
    </row>
    <row r="77" spans="1:13" x14ac:dyDescent="0.25">
      <c r="A77" s="181" t="str">
        <f>PROHLÁŠENÍ!C24</f>
        <v>DROBNÝ</v>
      </c>
      <c r="C77" s="98" t="s">
        <v>139</v>
      </c>
      <c r="D77" s="98"/>
      <c r="E77" s="98"/>
      <c r="F77" s="98"/>
      <c r="G77" s="98"/>
      <c r="H77" s="98"/>
      <c r="I77" s="98"/>
      <c r="J77" s="98"/>
      <c r="K77" s="98"/>
      <c r="L77" s="98"/>
      <c r="M77" s="98"/>
    </row>
    <row r="78" spans="1:13" x14ac:dyDescent="0.25">
      <c r="A78" s="93" t="s">
        <v>185</v>
      </c>
    </row>
    <row r="79" spans="1:13" x14ac:dyDescent="0.25">
      <c r="A79" s="181" t="str">
        <f>PROHLÁŠENÍ!D24</f>
        <v/>
      </c>
    </row>
    <row r="80" spans="1:13" ht="45" x14ac:dyDescent="0.25">
      <c r="A80" s="183" t="s">
        <v>187</v>
      </c>
    </row>
    <row r="81" spans="1:3" x14ac:dyDescent="0.25">
      <c r="A81" s="182" t="str">
        <f>IF(A79="","ROKY 'N A N-1' JSOU DOSTAČUJÍCÍ",A79)</f>
        <v>ROKY 'N A N-1' JSOU DOSTAČUJÍCÍ</v>
      </c>
    </row>
    <row r="82" spans="1:3" ht="18" customHeight="1" x14ac:dyDescent="0.25">
      <c r="A82" s="145"/>
    </row>
    <row r="83" spans="1:3" x14ac:dyDescent="0.25">
      <c r="A83" s="93" t="s">
        <v>186</v>
      </c>
    </row>
    <row r="84" spans="1:3" x14ac:dyDescent="0.25">
      <c r="A84" s="90" t="str">
        <f>PROHLÁŠENÍ!B26</f>
        <v>DROBNÝ</v>
      </c>
    </row>
    <row r="90" spans="1:3" ht="15.75" thickBot="1" x14ac:dyDescent="0.3">
      <c r="B90" s="203" t="s">
        <v>205</v>
      </c>
    </row>
    <row r="91" spans="1:3" ht="19.149999999999999" customHeight="1" thickBot="1" x14ac:dyDescent="0.3">
      <c r="A91" s="195" t="s">
        <v>191</v>
      </c>
      <c r="B91" s="428" t="s">
        <v>196</v>
      </c>
      <c r="C91" s="429"/>
    </row>
    <row r="92" spans="1:3" x14ac:dyDescent="0.25">
      <c r="A92" s="196" t="s">
        <v>192</v>
      </c>
      <c r="B92" s="197" t="s">
        <v>194</v>
      </c>
      <c r="C92" s="197" t="s">
        <v>195</v>
      </c>
    </row>
    <row r="93" spans="1:3" x14ac:dyDescent="0.25">
      <c r="A93" s="156">
        <f>IF(SKUPINA!J25="Nový podnik",1,0)</f>
        <v>0</v>
      </c>
      <c r="B93" s="425" t="str">
        <f>IF(A122=0,"","Oranžová pole = Váš odhad hodnot k 31.12.2025.")</f>
        <v/>
      </c>
      <c r="C93" s="430" t="str">
        <f>IF(A122=0,"","Černá pole = Nevyplňují se.")</f>
        <v/>
      </c>
    </row>
    <row r="94" spans="1:3" x14ac:dyDescent="0.25">
      <c r="A94" s="156">
        <f>IF(SKUPINA!J26="Nový podnik",1,0)</f>
        <v>0</v>
      </c>
      <c r="B94" s="426"/>
      <c r="C94" s="430"/>
    </row>
    <row r="95" spans="1:3" x14ac:dyDescent="0.25">
      <c r="A95" s="156">
        <f>IF(SKUPINA!J27="Nový podnik",1,0)</f>
        <v>0</v>
      </c>
      <c r="B95" s="426"/>
      <c r="C95" s="430"/>
    </row>
    <row r="96" spans="1:3" x14ac:dyDescent="0.25">
      <c r="A96" s="156">
        <f>IF(SKUPINA!J28="Nový podnik",1,0)</f>
        <v>0</v>
      </c>
      <c r="B96" s="426"/>
      <c r="C96" s="430"/>
    </row>
    <row r="97" spans="1:3" x14ac:dyDescent="0.25">
      <c r="A97" s="156">
        <f>IF(SKUPINA!J29="Nový podnik",1,0)</f>
        <v>0</v>
      </c>
      <c r="B97" s="426"/>
      <c r="C97" s="430"/>
    </row>
    <row r="98" spans="1:3" x14ac:dyDescent="0.25">
      <c r="A98" s="156">
        <f>IF(SKUPINA!J30="Nový podnik",1,0)</f>
        <v>0</v>
      </c>
      <c r="B98" s="426"/>
      <c r="C98" s="430"/>
    </row>
    <row r="99" spans="1:3" x14ac:dyDescent="0.25">
      <c r="A99" s="156">
        <f>IF(SKUPINA!J31="Nový podnik",1,0)</f>
        <v>0</v>
      </c>
      <c r="B99" s="426"/>
      <c r="C99" s="430"/>
    </row>
    <row r="100" spans="1:3" x14ac:dyDescent="0.25">
      <c r="A100" s="156">
        <f>IF(SKUPINA!J32="Nový podnik",1,0)</f>
        <v>0</v>
      </c>
      <c r="B100" s="426"/>
      <c r="C100" s="430"/>
    </row>
    <row r="101" spans="1:3" x14ac:dyDescent="0.25">
      <c r="A101" s="156">
        <f>IF(SKUPINA!J33="Nový podnik",1,0)</f>
        <v>0</v>
      </c>
      <c r="B101" s="426"/>
      <c r="C101" s="430"/>
    </row>
    <row r="102" spans="1:3" x14ac:dyDescent="0.25">
      <c r="A102" s="156">
        <f>IF(SKUPINA!J34="Nový podnik",1,0)</f>
        <v>0</v>
      </c>
      <c r="B102" s="426"/>
      <c r="C102" s="430"/>
    </row>
    <row r="103" spans="1:3" x14ac:dyDescent="0.25">
      <c r="A103" s="156">
        <f>IF(SKUPINA!J35="Nový podnik",1,0)</f>
        <v>0</v>
      </c>
      <c r="B103" s="426"/>
      <c r="C103" s="430"/>
    </row>
    <row r="104" spans="1:3" x14ac:dyDescent="0.25">
      <c r="A104" s="156">
        <f>IF(SKUPINA!J36="Nový podnik",1,0)</f>
        <v>0</v>
      </c>
      <c r="B104" s="426"/>
      <c r="C104" s="430"/>
    </row>
    <row r="105" spans="1:3" x14ac:dyDescent="0.25">
      <c r="A105" s="156">
        <f>IF(SKUPINA!J37="Nový podnik",1,0)</f>
        <v>0</v>
      </c>
      <c r="B105" s="426"/>
      <c r="C105" s="430"/>
    </row>
    <row r="106" spans="1:3" x14ac:dyDescent="0.25">
      <c r="A106" s="156">
        <f>IF(SKUPINA!J38="Nový podnik",1,0)</f>
        <v>0</v>
      </c>
      <c r="B106" s="426"/>
      <c r="C106" s="430"/>
    </row>
    <row r="107" spans="1:3" x14ac:dyDescent="0.25">
      <c r="A107" s="156">
        <f>IF(SKUPINA!J39="Nový podnik",1,0)</f>
        <v>0</v>
      </c>
      <c r="B107" s="426"/>
      <c r="C107" s="430"/>
    </row>
    <row r="108" spans="1:3" x14ac:dyDescent="0.25">
      <c r="A108" s="156">
        <f>IF(SKUPINA!J40="Nový podnik",1,0)</f>
        <v>0</v>
      </c>
      <c r="B108" s="426"/>
      <c r="C108" s="430"/>
    </row>
    <row r="109" spans="1:3" x14ac:dyDescent="0.25">
      <c r="A109" s="156">
        <f>IF(SKUPINA!J41="Nový podnik",1,0)</f>
        <v>0</v>
      </c>
      <c r="B109" s="426"/>
      <c r="C109" s="430"/>
    </row>
    <row r="110" spans="1:3" x14ac:dyDescent="0.25">
      <c r="A110" s="156">
        <f>IF(SKUPINA!J42="Nový podnik",1,0)</f>
        <v>0</v>
      </c>
      <c r="B110" s="426"/>
      <c r="C110" s="430"/>
    </row>
    <row r="111" spans="1:3" x14ac:dyDescent="0.25">
      <c r="A111" s="156">
        <f>IF(SKUPINA!J43="Nový podnik",1,0)</f>
        <v>0</v>
      </c>
      <c r="B111" s="426"/>
      <c r="C111" s="430"/>
    </row>
    <row r="112" spans="1:3" x14ac:dyDescent="0.25">
      <c r="A112" s="156">
        <f>IF(SKUPINA!J44="Nový podnik",1,0)</f>
        <v>0</v>
      </c>
      <c r="B112" s="426"/>
      <c r="C112" s="430"/>
    </row>
    <row r="113" spans="1:3" x14ac:dyDescent="0.25">
      <c r="A113" s="156">
        <f>IF(SKUPINA!J45="Nový podnik",1,0)</f>
        <v>0</v>
      </c>
      <c r="B113" s="426"/>
      <c r="C113" s="430"/>
    </row>
    <row r="114" spans="1:3" x14ac:dyDescent="0.25">
      <c r="A114" s="156">
        <f>IF(SKUPINA!J46="Nový podnik",1,0)</f>
        <v>0</v>
      </c>
      <c r="B114" s="426"/>
      <c r="C114" s="430"/>
    </row>
    <row r="115" spans="1:3" x14ac:dyDescent="0.25">
      <c r="A115" s="156">
        <f>IF(SKUPINA!J47="Nový podnik",1,0)</f>
        <v>0</v>
      </c>
      <c r="B115" s="426"/>
      <c r="C115" s="430"/>
    </row>
    <row r="116" spans="1:3" x14ac:dyDescent="0.25">
      <c r="A116" s="156">
        <f>IF(SKUPINA!J48="Nový podnik",1,0)</f>
        <v>0</v>
      </c>
      <c r="B116" s="426"/>
      <c r="C116" s="430"/>
    </row>
    <row r="117" spans="1:3" x14ac:dyDescent="0.25">
      <c r="A117" s="156">
        <f>IF(SKUPINA!J49="Nový podnik",1,0)</f>
        <v>0</v>
      </c>
      <c r="B117" s="426"/>
      <c r="C117" s="430"/>
    </row>
    <row r="118" spans="1:3" x14ac:dyDescent="0.25">
      <c r="A118" s="156">
        <f>IF(SKUPINA!J50="Nový podnik",1,0)</f>
        <v>0</v>
      </c>
      <c r="B118" s="426"/>
      <c r="C118" s="430"/>
    </row>
    <row r="119" spans="1:3" x14ac:dyDescent="0.25">
      <c r="A119" s="156">
        <f>IF(SKUPINA!J51="Nový podnik",1,0)</f>
        <v>0</v>
      </c>
      <c r="B119" s="426"/>
      <c r="C119" s="430"/>
    </row>
    <row r="120" spans="1:3" x14ac:dyDescent="0.25">
      <c r="A120" s="156">
        <f>IF(SKUPINA!J52="Nový podnik",1,0)</f>
        <v>0</v>
      </c>
      <c r="B120" s="426"/>
      <c r="C120" s="430"/>
    </row>
    <row r="121" spans="1:3" x14ac:dyDescent="0.25">
      <c r="A121" s="156">
        <f>IF(SKUPINA!J53="Nový podnik",1,0)</f>
        <v>0</v>
      </c>
      <c r="B121" s="426"/>
      <c r="C121" s="430"/>
    </row>
    <row r="122" spans="1:3" x14ac:dyDescent="0.25">
      <c r="A122" s="194">
        <f>SUM(A93:A121)</f>
        <v>0</v>
      </c>
      <c r="B122" s="427"/>
      <c r="C122" s="430"/>
    </row>
    <row r="123" spans="1:3" x14ac:dyDescent="0.25">
      <c r="A123" s="196" t="s">
        <v>193</v>
      </c>
      <c r="B123" s="196" t="s">
        <v>194</v>
      </c>
      <c r="C123" s="196" t="s">
        <v>195</v>
      </c>
    </row>
    <row r="124" spans="1:3" x14ac:dyDescent="0.25">
      <c r="A124" s="156">
        <f>IF(SKUPINA!J58="Nový podnik",1,0)</f>
        <v>0</v>
      </c>
      <c r="B124" s="417" t="str">
        <f>IF(A146=0,"","Oranžová pole = Váš odhad hodnot k 31.12.2025.")</f>
        <v/>
      </c>
      <c r="C124" s="431" t="str">
        <f>IF(A146=0,"","Černá pole = Nevyplňují se.")</f>
        <v/>
      </c>
    </row>
    <row r="125" spans="1:3" x14ac:dyDescent="0.25">
      <c r="A125" s="156">
        <f>IF(SKUPINA!J59="Nový podnik",1,0)</f>
        <v>0</v>
      </c>
      <c r="B125" s="417"/>
      <c r="C125" s="432"/>
    </row>
    <row r="126" spans="1:3" x14ac:dyDescent="0.25">
      <c r="A126" s="156">
        <f>IF(SKUPINA!J60="Nový podnik",1,0)</f>
        <v>0</v>
      </c>
      <c r="B126" s="417"/>
      <c r="C126" s="432"/>
    </row>
    <row r="127" spans="1:3" x14ac:dyDescent="0.25">
      <c r="A127" s="156">
        <f>IF(SKUPINA!J61="Nový podnik",1,0)</f>
        <v>0</v>
      </c>
      <c r="B127" s="417"/>
      <c r="C127" s="432"/>
    </row>
    <row r="128" spans="1:3" x14ac:dyDescent="0.25">
      <c r="A128" s="156">
        <f>IF(SKUPINA!J62="Nový podnik",1,0)</f>
        <v>0</v>
      </c>
      <c r="B128" s="417"/>
      <c r="C128" s="432"/>
    </row>
    <row r="129" spans="1:3" x14ac:dyDescent="0.25">
      <c r="A129" s="156">
        <f>IF(SKUPINA!J63="Nový podnik",1,0)</f>
        <v>0</v>
      </c>
      <c r="B129" s="417"/>
      <c r="C129" s="432"/>
    </row>
    <row r="130" spans="1:3" x14ac:dyDescent="0.25">
      <c r="A130" s="156">
        <f>IF(SKUPINA!J64="Nový podnik",1,0)</f>
        <v>0</v>
      </c>
      <c r="B130" s="417"/>
      <c r="C130" s="432"/>
    </row>
    <row r="131" spans="1:3" x14ac:dyDescent="0.25">
      <c r="A131" s="156">
        <f>IF(SKUPINA!J65="Nový podnik",1,0)</f>
        <v>0</v>
      </c>
      <c r="B131" s="417"/>
      <c r="C131" s="432"/>
    </row>
    <row r="132" spans="1:3" x14ac:dyDescent="0.25">
      <c r="A132" s="156">
        <f>IF(SKUPINA!J66="Nový podnik",1,0)</f>
        <v>0</v>
      </c>
      <c r="B132" s="417"/>
      <c r="C132" s="432"/>
    </row>
    <row r="133" spans="1:3" x14ac:dyDescent="0.25">
      <c r="A133" s="156">
        <f>IF(SKUPINA!J67="Nový podnik",1,0)</f>
        <v>0</v>
      </c>
      <c r="B133" s="417"/>
      <c r="C133" s="432"/>
    </row>
    <row r="134" spans="1:3" x14ac:dyDescent="0.25">
      <c r="A134" s="156">
        <f>IF(SKUPINA!J68="Nový podnik",1,0)</f>
        <v>0</v>
      </c>
      <c r="B134" s="417"/>
      <c r="C134" s="432"/>
    </row>
    <row r="135" spans="1:3" x14ac:dyDescent="0.25">
      <c r="A135" s="156">
        <f>IF(SKUPINA!J69="Nový podnik",1,0)</f>
        <v>0</v>
      </c>
      <c r="B135" s="417"/>
      <c r="C135" s="432"/>
    </row>
    <row r="136" spans="1:3" x14ac:dyDescent="0.25">
      <c r="A136" s="156">
        <f>IF(SKUPINA!J70="Nový podnik",1,0)</f>
        <v>0</v>
      </c>
      <c r="B136" s="417"/>
      <c r="C136" s="432"/>
    </row>
    <row r="137" spans="1:3" x14ac:dyDescent="0.25">
      <c r="A137" s="156">
        <f>IF(SKUPINA!J71="Nový podnik",1,0)</f>
        <v>0</v>
      </c>
      <c r="B137" s="417"/>
      <c r="C137" s="432"/>
    </row>
    <row r="138" spans="1:3" x14ac:dyDescent="0.25">
      <c r="A138" s="156">
        <f>IF(SKUPINA!J72="Nový podnik",1,0)</f>
        <v>0</v>
      </c>
      <c r="B138" s="417"/>
      <c r="C138" s="432"/>
    </row>
    <row r="139" spans="1:3" x14ac:dyDescent="0.25">
      <c r="A139" s="156">
        <f>IF(SKUPINA!J73="Nový podnik",1,0)</f>
        <v>0</v>
      </c>
      <c r="B139" s="417"/>
      <c r="C139" s="432"/>
    </row>
    <row r="140" spans="1:3" x14ac:dyDescent="0.25">
      <c r="A140" s="156">
        <f>IF(SKUPINA!J74="Nový podnik",1,0)</f>
        <v>0</v>
      </c>
      <c r="B140" s="417"/>
      <c r="C140" s="432"/>
    </row>
    <row r="141" spans="1:3" x14ac:dyDescent="0.25">
      <c r="A141" s="156">
        <f>IF(SKUPINA!J75="Nový podnik",1,0)</f>
        <v>0</v>
      </c>
      <c r="B141" s="417"/>
      <c r="C141" s="432"/>
    </row>
    <row r="142" spans="1:3" x14ac:dyDescent="0.25">
      <c r="A142" s="156">
        <f>IF(SKUPINA!J76="Nový podnik",1,0)</f>
        <v>0</v>
      </c>
      <c r="B142" s="417"/>
      <c r="C142" s="432"/>
    </row>
    <row r="143" spans="1:3" x14ac:dyDescent="0.25">
      <c r="A143" s="156">
        <f>IF(SKUPINA!J77="Nový podnik",1,0)</f>
        <v>0</v>
      </c>
      <c r="B143" s="417"/>
      <c r="C143" s="432"/>
    </row>
    <row r="144" spans="1:3" x14ac:dyDescent="0.25">
      <c r="A144" s="156">
        <f>IF(SKUPINA!J78="Nový podnik",1,0)</f>
        <v>0</v>
      </c>
      <c r="B144" s="417"/>
      <c r="C144" s="432"/>
    </row>
    <row r="145" spans="1:3" x14ac:dyDescent="0.25">
      <c r="A145" s="156">
        <f>IF(SKUPINA!J79="Nový podnik",1,0)</f>
        <v>0</v>
      </c>
      <c r="B145" s="417"/>
      <c r="C145" s="432"/>
    </row>
    <row r="146" spans="1:3" x14ac:dyDescent="0.25">
      <c r="A146" s="194">
        <f>SUM(A124:A145)</f>
        <v>0</v>
      </c>
      <c r="B146" s="417"/>
      <c r="C146" s="433"/>
    </row>
    <row r="150" spans="1:3" x14ac:dyDescent="0.25">
      <c r="A150" s="82" t="s">
        <v>198</v>
      </c>
    </row>
    <row r="151" spans="1:3" x14ac:dyDescent="0.25">
      <c r="A151" s="205" t="s">
        <v>197</v>
      </c>
    </row>
    <row r="152" spans="1:3" x14ac:dyDescent="0.25">
      <c r="A152" s="205" t="s">
        <v>201</v>
      </c>
    </row>
    <row r="153" spans="1:3" x14ac:dyDescent="0.25">
      <c r="A153" s="82" t="s">
        <v>199</v>
      </c>
    </row>
    <row r="154" spans="1:3" x14ac:dyDescent="0.25">
      <c r="A154" s="69">
        <f>LEN(SKUPINA!B116)</f>
        <v>0</v>
      </c>
    </row>
    <row r="155" spans="1:3" x14ac:dyDescent="0.25">
      <c r="A155" s="82" t="s">
        <v>200</v>
      </c>
    </row>
    <row r="156" spans="1:3" x14ac:dyDescent="0.25">
      <c r="A156" s="205" t="str">
        <f>IF(A154&gt;3,"",B93)</f>
        <v/>
      </c>
    </row>
    <row r="157" spans="1:3" x14ac:dyDescent="0.25">
      <c r="A157" s="205" t="str">
        <f>IF(A154&gt;3,"",C93)</f>
        <v/>
      </c>
    </row>
    <row r="158" spans="1:3" x14ac:dyDescent="0.25">
      <c r="A158" s="205" t="str">
        <f>IF(A154&gt;3,"",B124)</f>
        <v/>
      </c>
    </row>
    <row r="159" spans="1:3" x14ac:dyDescent="0.25">
      <c r="A159" s="205" t="str">
        <f>IF(A154&gt;3,"",C124)</f>
        <v/>
      </c>
    </row>
    <row r="160" spans="1:3" x14ac:dyDescent="0.25">
      <c r="A160" s="205" t="str">
        <f>IF(A154&gt;3,"",A152)</f>
        <v xml:space="preserve">Po vložení zastupující osoby se červené nápovědy skryjí. </v>
      </c>
    </row>
    <row r="161" spans="1:1" x14ac:dyDescent="0.25">
      <c r="A161" s="205" t="str">
        <f>IF(A154&gt;3,"",A151)</f>
        <v>1) Je doporučeno uložit do PC a otevřít v Microsoft Office.   2) Vždy je nutné nejprve vyplnit těchto 5 úvodních otázek.</v>
      </c>
    </row>
    <row r="164" spans="1:1" x14ac:dyDescent="0.25">
      <c r="A164" s="82" t="s">
        <v>202</v>
      </c>
    </row>
    <row r="165" spans="1:1" x14ac:dyDescent="0.25">
      <c r="A165" s="82" t="s">
        <v>203</v>
      </c>
    </row>
    <row r="166" spans="1:1" x14ac:dyDescent="0.25">
      <c r="A166" s="205" t="str">
        <f>IF(SKUPINA!I12='Výpočty MSP'!A46,"Do oranžových polí uveďte Váš odhad, jakých hodnot bude Žadatel dosahovat po uzavření tohoto (letošního) roku.","")</f>
        <v/>
      </c>
    </row>
    <row r="167" spans="1:1" x14ac:dyDescent="0.25">
      <c r="A167" s="205" t="str">
        <f>IF(A154&gt;3,"",A166)</f>
        <v/>
      </c>
    </row>
    <row r="168" spans="1:1" x14ac:dyDescent="0.25">
      <c r="A168" s="82" t="s">
        <v>202</v>
      </c>
    </row>
    <row r="169" spans="1:1" x14ac:dyDescent="0.25">
      <c r="A169" s="82" t="s">
        <v>203</v>
      </c>
    </row>
    <row r="170" spans="1:1" x14ac:dyDescent="0.25">
      <c r="A170" s="205" t="str">
        <f>IF('Výpočty MSP'!A46=SKUPINA!I12,"Plně černá políčka zcela ignorujte.","")</f>
        <v/>
      </c>
    </row>
    <row r="171" spans="1:1" x14ac:dyDescent="0.25">
      <c r="A171" s="205" t="str">
        <f>IF(A154&gt;3,"",A170)</f>
        <v/>
      </c>
    </row>
  </sheetData>
  <sheetProtection algorithmName="SHA-512" hashValue="vkcu0Dt7Or6VXGsp155pSWQnHWIoQkdMAqsmtG1hwN2w8oqHfZd876X95xNv+mBq5t0OvKFHe+3RVMh1e8AOAg==" saltValue="Ci8/T3HeNtQ+jFBVU9migQ==" spinCount="100000" sheet="1" selectLockedCells="1" selectUnlockedCells="1"/>
  <customSheetViews>
    <customSheetView guid="{27EAD798-63F7-457C-B99F-9C97F6EA41D3}">
      <selection activeCell="F28" sqref="F28"/>
      <pageMargins left="0.7" right="0.7" top="0.78740157499999996" bottom="0.78740157499999996" header="0.3" footer="0.3"/>
      <pageSetup paperSize="9" orientation="portrait" r:id="rId1"/>
    </customSheetView>
  </customSheetViews>
  <mergeCells count="13">
    <mergeCell ref="B124:B146"/>
    <mergeCell ref="A1:H1"/>
    <mergeCell ref="C71:D71"/>
    <mergeCell ref="C42:D42"/>
    <mergeCell ref="C47:G47"/>
    <mergeCell ref="C49:G49"/>
    <mergeCell ref="C68:D68"/>
    <mergeCell ref="C70:D70"/>
    <mergeCell ref="C69:D69"/>
    <mergeCell ref="B93:B122"/>
    <mergeCell ref="B91:C91"/>
    <mergeCell ref="C93:C122"/>
    <mergeCell ref="C124:C146"/>
  </mergeCells>
  <dataValidations count="1">
    <dataValidation type="list" allowBlank="1" showInputMessage="1" showErrorMessage="1" sqref="B2:B4 B6" xr:uid="{00000000-0002-0000-0400-000000000000}">
      <formula1>$B$2:$B$4</formula1>
    </dataValidation>
  </dataValidation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E89B-3D57-4401-A00D-C6F39933A41E}">
  <dimension ref="B1:J51"/>
  <sheetViews>
    <sheetView showGridLines="0" workbookViewId="0">
      <selection activeCell="G53" sqref="G53"/>
    </sheetView>
  </sheetViews>
  <sheetFormatPr defaultRowHeight="15" x14ac:dyDescent="0.25"/>
  <cols>
    <col min="2" max="2" width="11.5703125" customWidth="1"/>
    <col min="3" max="3" width="17.7109375" customWidth="1"/>
    <col min="4" max="4" width="13" customWidth="1"/>
    <col min="5" max="6" width="11.5703125" customWidth="1"/>
    <col min="7" max="7" width="23" customWidth="1"/>
    <col min="8" max="8" width="14.85546875" customWidth="1"/>
    <col min="9" max="9" width="11.5703125" customWidth="1"/>
    <col min="10" max="10" width="13.5703125" customWidth="1"/>
  </cols>
  <sheetData>
    <row r="1" spans="2:10" ht="15.75" thickBot="1" x14ac:dyDescent="0.3"/>
    <row r="2" spans="2:10" ht="15.75" thickBot="1" x14ac:dyDescent="0.3">
      <c r="B2" s="276" t="s">
        <v>118</v>
      </c>
      <c r="C2" s="277"/>
      <c r="D2" s="278"/>
      <c r="E2" s="276" t="s">
        <v>119</v>
      </c>
      <c r="F2" s="277"/>
      <c r="G2" s="278"/>
      <c r="H2" s="276" t="s">
        <v>120</v>
      </c>
      <c r="I2" s="277"/>
      <c r="J2" s="278"/>
    </row>
    <row r="3" spans="2:10" x14ac:dyDescent="0.25">
      <c r="B3" s="263" t="s">
        <v>1</v>
      </c>
      <c r="C3" s="263" t="s">
        <v>219</v>
      </c>
      <c r="D3" s="263" t="s">
        <v>220</v>
      </c>
      <c r="E3" s="263" t="str">
        <f t="shared" ref="E3:J3" si="0">B3</f>
        <v>Počet zaměstnanců</v>
      </c>
      <c r="F3" s="263" t="str">
        <f t="shared" si="0"/>
        <v>Aktiva</v>
      </c>
      <c r="G3" s="263" t="str">
        <f t="shared" si="0"/>
        <v>Obrat</v>
      </c>
      <c r="H3" s="263" t="str">
        <f t="shared" si="0"/>
        <v>Počet zaměstnanců</v>
      </c>
      <c r="I3" s="263" t="str">
        <f t="shared" si="0"/>
        <v>Aktiva</v>
      </c>
      <c r="J3" s="263" t="str">
        <f t="shared" si="0"/>
        <v>Obrat</v>
      </c>
    </row>
    <row r="4" spans="2:10" ht="15.75" thickBot="1" x14ac:dyDescent="0.3">
      <c r="B4" s="264"/>
      <c r="C4" s="264"/>
      <c r="D4" s="264"/>
      <c r="E4" s="264"/>
      <c r="F4" s="264"/>
      <c r="G4" s="264"/>
      <c r="H4" s="264"/>
      <c r="I4" s="264"/>
      <c r="J4" s="264"/>
    </row>
    <row r="5" spans="2:10" ht="15.75" thickBot="1" x14ac:dyDescent="0.3">
      <c r="B5" s="136">
        <f>SKUPINA!K90</f>
        <v>0</v>
      </c>
      <c r="C5" s="137">
        <f>SKUPINA!L90</f>
        <v>0</v>
      </c>
      <c r="D5" s="137">
        <f>SKUPINA!M90</f>
        <v>0</v>
      </c>
      <c r="E5" s="136">
        <f>SKUPINA!U90</f>
        <v>0</v>
      </c>
      <c r="F5" s="137">
        <f>SKUPINA!V90</f>
        <v>0</v>
      </c>
      <c r="G5" s="137">
        <f>SKUPINA!W90</f>
        <v>0</v>
      </c>
      <c r="H5" s="136">
        <f>SKUPINA!AD90</f>
        <v>0</v>
      </c>
      <c r="I5" s="137">
        <f>SKUPINA!AE90</f>
        <v>0</v>
      </c>
      <c r="J5" s="137">
        <f>SKUPINA!AF90</f>
        <v>0</v>
      </c>
    </row>
    <row r="6" spans="2:10" ht="15.75" thickBot="1" x14ac:dyDescent="0.3">
      <c r="B6" s="354" t="s">
        <v>215</v>
      </c>
      <c r="C6" s="355"/>
      <c r="D6" s="356"/>
      <c r="E6" s="354" t="s">
        <v>216</v>
      </c>
      <c r="F6" s="355"/>
      <c r="G6" s="356"/>
      <c r="H6" s="354" t="s">
        <v>217</v>
      </c>
      <c r="I6" s="355"/>
      <c r="J6" s="356"/>
    </row>
    <row r="7" spans="2:10" ht="15.75" thickBot="1" x14ac:dyDescent="0.3">
      <c r="B7" s="260" t="str">
        <f>SKUPINA!K92</f>
        <v>DROBNÝ</v>
      </c>
      <c r="C7" s="444"/>
      <c r="D7" s="445"/>
      <c r="E7" s="260" t="str">
        <f>SKUPINA!U92</f>
        <v>DROBNÝ</v>
      </c>
      <c r="F7" s="261"/>
      <c r="G7" s="262"/>
      <c r="H7" s="260" t="str">
        <f>SKUPINA!AD92</f>
        <v>ROKY 'N A N-1' JSOU DOSTAČUJÍCÍ</v>
      </c>
      <c r="I7" s="261"/>
      <c r="J7" s="262"/>
    </row>
    <row r="8" spans="2:10" ht="15.75" thickBot="1" x14ac:dyDescent="0.3"/>
    <row r="9" spans="2:10" ht="15.75" thickBot="1" x14ac:dyDescent="0.3">
      <c r="B9" s="436" t="s">
        <v>214</v>
      </c>
      <c r="C9" s="437"/>
      <c r="D9" s="437"/>
      <c r="E9" s="437"/>
      <c r="F9" s="437"/>
      <c r="G9" s="438"/>
      <c r="H9" s="442" t="str">
        <f>SKUPINA!AD96</f>
        <v>DROBNÝ</v>
      </c>
      <c r="I9" s="339"/>
      <c r="J9" s="340"/>
    </row>
    <row r="11" spans="2:10" hidden="1" x14ac:dyDescent="0.25"/>
    <row r="12" spans="2:10" hidden="1" x14ac:dyDescent="0.25">
      <c r="B12" s="211" t="s">
        <v>221</v>
      </c>
    </row>
    <row r="13" spans="2:10" hidden="1" x14ac:dyDescent="0.25">
      <c r="B13" s="212">
        <f>IF(AND(B7="VELKÝ",E7="VELKÝ"),1,IF(AND(E7="VELKÝ",H7="VELKÝ"),2,3))</f>
        <v>3</v>
      </c>
    </row>
    <row r="14" spans="2:10" hidden="1" x14ac:dyDescent="0.25"/>
    <row r="15" spans="2:10" hidden="1" x14ac:dyDescent="0.25"/>
    <row r="16" spans="2:10" hidden="1" x14ac:dyDescent="0.25"/>
    <row r="18" spans="2:8" ht="15.75" thickBot="1" x14ac:dyDescent="0.3">
      <c r="B18" s="213" t="s">
        <v>222</v>
      </c>
      <c r="H18" s="214" t="s">
        <v>223</v>
      </c>
    </row>
    <row r="19" spans="2:8" x14ac:dyDescent="0.25">
      <c r="B19" s="440" t="s">
        <v>224</v>
      </c>
      <c r="C19" s="443"/>
      <c r="D19" s="216" t="s">
        <v>98</v>
      </c>
      <c r="E19" s="217" t="s">
        <v>96</v>
      </c>
      <c r="H19" s="218" t="s">
        <v>225</v>
      </c>
    </row>
    <row r="20" spans="2:8" x14ac:dyDescent="0.25">
      <c r="B20" s="434" t="s">
        <v>226</v>
      </c>
      <c r="C20" s="439"/>
      <c r="D20" s="219">
        <f>IF(B5&gt;3000,1,0)</f>
        <v>0</v>
      </c>
      <c r="E20" s="220">
        <f>IF(E5&gt;3000,1,0)</f>
        <v>0</v>
      </c>
      <c r="H20" s="69">
        <f>IF(D20+E20=2,3,IF(E20+F20=2,3,0))</f>
        <v>0</v>
      </c>
    </row>
    <row r="21" spans="2:8" x14ac:dyDescent="0.25">
      <c r="B21" s="434" t="s">
        <v>227</v>
      </c>
      <c r="C21" s="439"/>
      <c r="D21" s="219">
        <f>IF(AND(B5&gt;499,B5&lt;=3000),1,0)</f>
        <v>0</v>
      </c>
      <c r="E21" s="220">
        <f>IF(AND(E5&gt;499,E5&lt;=3000),1,0)</f>
        <v>0</v>
      </c>
      <c r="H21" s="69">
        <f>IF(D21+E21=2,2,IF(E21+F21=2,2,0))</f>
        <v>0</v>
      </c>
    </row>
    <row r="22" spans="2:8" ht="15.75" thickBot="1" x14ac:dyDescent="0.3">
      <c r="B22" s="434" t="s">
        <v>228</v>
      </c>
      <c r="C22" s="439"/>
      <c r="D22" s="221">
        <f>IF(B5&lt;=499,1,0)</f>
        <v>1</v>
      </c>
      <c r="E22" s="222">
        <f>IF(E5&lt;=499,1,0)</f>
        <v>1</v>
      </c>
      <c r="H22" s="69">
        <f>IF(D22+E22=2,1,IF(E22+F22=2,1,0))</f>
        <v>1</v>
      </c>
    </row>
    <row r="23" spans="2:8" x14ac:dyDescent="0.25">
      <c r="H23" s="212">
        <f>SUM(H20:H22)</f>
        <v>1</v>
      </c>
    </row>
    <row r="24" spans="2:8" x14ac:dyDescent="0.25">
      <c r="G24" s="223" t="s">
        <v>229</v>
      </c>
      <c r="H24" s="224">
        <f>IF(AND(H20+H21+H22=0,H5=0),"Nelze určit bez doplnění hodnot do roku N-2",H23)</f>
        <v>1</v>
      </c>
    </row>
    <row r="25" spans="2:8" x14ac:dyDescent="0.25">
      <c r="G25" s="223"/>
    </row>
    <row r="26" spans="2:8" ht="15.75" thickBot="1" x14ac:dyDescent="0.3">
      <c r="B26" s="213" t="s">
        <v>230</v>
      </c>
      <c r="H26" s="214" t="s">
        <v>231</v>
      </c>
    </row>
    <row r="27" spans="2:8" x14ac:dyDescent="0.25">
      <c r="B27" s="440" t="s">
        <v>224</v>
      </c>
      <c r="C27" s="441"/>
      <c r="D27" s="215" t="s">
        <v>98</v>
      </c>
      <c r="E27" s="216" t="s">
        <v>96</v>
      </c>
      <c r="F27" s="217" t="s">
        <v>97</v>
      </c>
      <c r="H27" s="218" t="s">
        <v>225</v>
      </c>
    </row>
    <row r="28" spans="2:8" x14ac:dyDescent="0.25">
      <c r="B28" s="434" t="s">
        <v>226</v>
      </c>
      <c r="C28" s="435"/>
      <c r="D28" s="225">
        <f>IF(B5&gt;3000,1,0)</f>
        <v>0</v>
      </c>
      <c r="E28" s="219">
        <f>IF(E5&gt;3000,1,0)</f>
        <v>0</v>
      </c>
      <c r="F28" s="220">
        <f>IF(H5&gt;3000,1,0)</f>
        <v>0</v>
      </c>
      <c r="H28" s="69">
        <f>IF(D28+E28=2,30,IF(E28+F28=2,30,0))</f>
        <v>0</v>
      </c>
    </row>
    <row r="29" spans="2:8" x14ac:dyDescent="0.25">
      <c r="B29" s="434" t="s">
        <v>227</v>
      </c>
      <c r="C29" s="435"/>
      <c r="D29" s="225">
        <f>IF(B5&lt;=3000,1,0)</f>
        <v>1</v>
      </c>
      <c r="E29" s="219">
        <f>IF(AND(E21=1,E5&lt;=3000),1,0)</f>
        <v>0</v>
      </c>
      <c r="F29" s="220">
        <f>IF(H5&lt;=3000,1,0)</f>
        <v>1</v>
      </c>
      <c r="G29" s="226"/>
      <c r="H29" s="69">
        <f>IF(D29+E29=2,20,IF(E29+F29=2,20,0))</f>
        <v>0</v>
      </c>
    </row>
    <row r="30" spans="2:8" ht="15.75" thickBot="1" x14ac:dyDescent="0.3">
      <c r="B30" s="434" t="s">
        <v>228</v>
      </c>
      <c r="C30" s="435"/>
      <c r="D30" s="225">
        <f>IF(B5&lt;=499,1,0)</f>
        <v>1</v>
      </c>
      <c r="E30" s="221">
        <f>IF(E5&lt;=499,1,0)</f>
        <v>1</v>
      </c>
      <c r="F30" s="222">
        <f>IF(H5&lt;=499,1,0)</f>
        <v>1</v>
      </c>
      <c r="H30" s="69">
        <f>IF(D30+E30=2,10,IF(E30+F30=2,10,0))</f>
        <v>10</v>
      </c>
    </row>
    <row r="31" spans="2:8" x14ac:dyDescent="0.25">
      <c r="B31" s="227"/>
      <c r="H31" s="212">
        <f>SUM(H28:H30)</f>
        <v>10</v>
      </c>
    </row>
    <row r="32" spans="2:8" x14ac:dyDescent="0.25">
      <c r="G32" s="223" t="s">
        <v>229</v>
      </c>
      <c r="H32" s="224">
        <f>IF(AND(H28+H29+H30=0,H5=0),"Nelze určit.",H31)</f>
        <v>10</v>
      </c>
    </row>
    <row r="35" spans="2:9" x14ac:dyDescent="0.25">
      <c r="G35" s="214" t="s">
        <v>232</v>
      </c>
    </row>
    <row r="36" spans="2:9" x14ac:dyDescent="0.25">
      <c r="G36" s="223" t="s">
        <v>233</v>
      </c>
      <c r="H36" s="224">
        <f>IF(AND(H24=0,H31=0),"Nelze určit.",IF(H24=0,H31,H24))</f>
        <v>1</v>
      </c>
    </row>
    <row r="38" spans="2:9" x14ac:dyDescent="0.25">
      <c r="B38" s="47"/>
      <c r="C38" s="47"/>
      <c r="D38" s="47"/>
      <c r="E38" s="47"/>
      <c r="F38" s="47"/>
      <c r="G38" s="47"/>
      <c r="H38" s="47"/>
      <c r="I38" s="47"/>
    </row>
    <row r="39" spans="2:9" ht="15.75" thickBot="1" x14ac:dyDescent="0.3">
      <c r="B39" s="211" t="s">
        <v>234</v>
      </c>
      <c r="G39" s="214" t="s">
        <v>235</v>
      </c>
    </row>
    <row r="40" spans="2:9" x14ac:dyDescent="0.25">
      <c r="B40" s="228" t="s">
        <v>236</v>
      </c>
      <c r="C40" s="229" t="s">
        <v>237</v>
      </c>
      <c r="D40" s="229"/>
      <c r="E40" s="230"/>
      <c r="G40" s="223" t="s">
        <v>238</v>
      </c>
      <c r="H40" s="224" t="str">
        <f>IF(H36=3,C40,IF(H36=2,C41,IF(H36=1,C42,IF(H36=30,C40,IF(H36=20,C41,IF(H36=10,C42,H36))))))</f>
        <v>SMALL MID CAP</v>
      </c>
    </row>
    <row r="41" spans="2:9" x14ac:dyDescent="0.25">
      <c r="B41" s="231" t="s">
        <v>239</v>
      </c>
      <c r="C41" s="232" t="s">
        <v>240</v>
      </c>
      <c r="D41" s="232"/>
      <c r="E41" s="233"/>
    </row>
    <row r="42" spans="2:9" ht="15.75" thickBot="1" x14ac:dyDescent="0.3">
      <c r="B42" s="234" t="s">
        <v>241</v>
      </c>
      <c r="C42" s="235" t="s">
        <v>242</v>
      </c>
      <c r="D42" s="235"/>
      <c r="E42" s="236"/>
    </row>
    <row r="43" spans="2:9" x14ac:dyDescent="0.25">
      <c r="G43" s="214"/>
    </row>
    <row r="46" spans="2:9" x14ac:dyDescent="0.25">
      <c r="G46" s="214"/>
    </row>
    <row r="47" spans="2:9" ht="15.75" thickBot="1" x14ac:dyDescent="0.3">
      <c r="B47" s="211" t="s">
        <v>244</v>
      </c>
    </row>
    <row r="48" spans="2:9" x14ac:dyDescent="0.25">
      <c r="B48" s="237">
        <f>IF(SKUPINA!AD96="VELKÝ","VELKÝ",0)</f>
        <v>0</v>
      </c>
      <c r="C48" s="238"/>
      <c r="D48" s="238"/>
      <c r="E48" s="239"/>
    </row>
    <row r="49" spans="2:5" x14ac:dyDescent="0.25">
      <c r="B49" s="240" t="str">
        <f>B48&amp;" "&amp; "(" &amp;SKUPINA!AD100&amp;")"</f>
        <v>0 (SMALL MID CAP)</v>
      </c>
      <c r="E49" s="241"/>
    </row>
    <row r="50" spans="2:5" x14ac:dyDescent="0.25">
      <c r="B50" s="240"/>
      <c r="E50" s="241"/>
    </row>
    <row r="51" spans="2:5" ht="15.75" thickBot="1" x14ac:dyDescent="0.3">
      <c r="B51" s="242" t="str">
        <f>IF(B48=0,SKUPINA!AD96,'Výpočet velkého podniku'!B49)</f>
        <v>DROBNÝ</v>
      </c>
      <c r="C51" s="243"/>
      <c r="D51" s="243"/>
      <c r="E51" s="244"/>
    </row>
  </sheetData>
  <sheetProtection algorithmName="SHA-512" hashValue="nTvIQVnGGIRIQ3ZQxojVAYNLYuIiw7tK1VTCoDWS6W5LconxzsH0bKs6Cn9rEEJWxj5NMdu+psN16iSxSr/lvw==" saltValue="y0xqA6KQLiR9FVJErMLreQ==" spinCount="100000" sheet="1" objects="1" scenarios="1"/>
  <mergeCells count="28">
    <mergeCell ref="B2:D2"/>
    <mergeCell ref="E2:G2"/>
    <mergeCell ref="H2:J2"/>
    <mergeCell ref="B3:B4"/>
    <mergeCell ref="C3:C4"/>
    <mergeCell ref="D3:D4"/>
    <mergeCell ref="E3:E4"/>
    <mergeCell ref="F3:F4"/>
    <mergeCell ref="G3:G4"/>
    <mergeCell ref="H3:H4"/>
    <mergeCell ref="I3:I4"/>
    <mergeCell ref="J3:J4"/>
    <mergeCell ref="E6:G6"/>
    <mergeCell ref="H6:J6"/>
    <mergeCell ref="H9:J9"/>
    <mergeCell ref="B19:C19"/>
    <mergeCell ref="B20:C20"/>
    <mergeCell ref="B7:D7"/>
    <mergeCell ref="E7:G7"/>
    <mergeCell ref="H7:J7"/>
    <mergeCell ref="B6:D6"/>
    <mergeCell ref="B30:C30"/>
    <mergeCell ref="B9:G9"/>
    <mergeCell ref="B21:C21"/>
    <mergeCell ref="B22:C22"/>
    <mergeCell ref="B27:C27"/>
    <mergeCell ref="B28:C28"/>
    <mergeCell ref="B29:C2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20</vt:i4>
      </vt:variant>
    </vt:vector>
  </HeadingPairs>
  <TitlesOfParts>
    <vt:vector size="26" baseType="lpstr">
      <vt:lpstr>SKUPINA</vt:lpstr>
      <vt:lpstr>PROHLÁŠENÍ</vt:lpstr>
      <vt:lpstr>DOPORUČENÝ POSTUP</vt:lpstr>
      <vt:lpstr>Výpočty PVO</vt:lpstr>
      <vt:lpstr>Výpočty MSP</vt:lpstr>
      <vt:lpstr>Výpočet velkého podniku</vt:lpstr>
      <vt:lpstr>_ROK2</vt:lpstr>
      <vt:lpstr>_rok3</vt:lpstr>
      <vt:lpstr>_rok4</vt:lpstr>
      <vt:lpstr>ANONE</vt:lpstr>
      <vt:lpstr>ciselnik</vt:lpstr>
      <vt:lpstr>forma</vt:lpstr>
      <vt:lpstr>forma2</vt:lpstr>
      <vt:lpstr>'DOPORUČENÝ POSTUP'!Oblast_tisku</vt:lpstr>
      <vt:lpstr>PROHLÁŠENÍ!Oblast_tisku</vt:lpstr>
      <vt:lpstr>SKUPINA!Oblast_tisku</vt:lpstr>
      <vt:lpstr>podani</vt:lpstr>
      <vt:lpstr>podat</vt:lpstr>
      <vt:lpstr>podat2</vt:lpstr>
      <vt:lpstr>ROK</vt:lpstr>
      <vt:lpstr>rokpodat</vt:lpstr>
      <vt:lpstr>skupina</vt:lpstr>
      <vt:lpstr>SOUHLAS</vt:lpstr>
      <vt:lpstr>velikost</vt:lpstr>
      <vt:lpstr>vznik</vt:lpstr>
      <vt:lpstr>vznik2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Drahomíra Lamserová</dc:creator>
  <cp:lastModifiedBy>Zlámalová Petra Ing.</cp:lastModifiedBy>
  <cp:lastPrinted>2025-06-24T09:02:24Z</cp:lastPrinted>
  <dcterms:created xsi:type="dcterms:W3CDTF">2014-07-10T07:22:18Z</dcterms:created>
  <dcterms:modified xsi:type="dcterms:W3CDTF">2026-01-19T13:19:14Z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2025-03-17T16:03:50Z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8d26e1be-e1f9-41c0-9058-aec7d67cdf0a</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IX_ENVIRONMENT">
    <vt:lpwstr>PRODUKCE</vt:lpwstr>
  </property>
  <property fmtid="{D5CDD505-2E9C-101B-9397-08002B2CF9AE}" pid="12" name="IX_DOC_TYPE">
    <vt:lpwstr>F650</vt:lpwstr>
  </property>
</Properties>
</file>